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4"/>
  </bookViews>
  <sheets>
    <sheet name="Conto economico" sheetId="1" r:id="rId1"/>
    <sheet name="PFN" sheetId="2" r:id="rId2"/>
    <sheet name="GAS" sheetId="3" r:id="rId3"/>
    <sheet name="Elettrico" sheetId="4" r:id="rId4"/>
    <sheet name="Idrico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<sst xmlns="http://schemas.openxmlformats.org/spreadsheetml/2006/main" count="144" uniqueCount="95">
  <si>
    <t xml:space="preserve">€ /000 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</si>
  <si>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</si>
  <si>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</si>
  <si>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</si>
  <si>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</si>
  <si>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</si>
  <si>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</si>
  <si>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</si>
  <si>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</si>
  <si>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</si>
  <si>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</si>
  <si>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</si>
  <si>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</si>
  <si>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</si>
  <si>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</si>
  <si>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</si>
  <si>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</si>
  <si>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</si>
  <si>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</si>
  <si>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</si>
  <si>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</si>
  <si>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</si>
  <si>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</si>
  <si>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</si>
  <si>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</si>
  <si>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</si>
  <si>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</si>
  <si>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</si>
  <si>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</si>
  <si>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Volumi venduti (Gw/h)</t>
  </si>
  <si>
    <t>Volumi distribuiti (Gw/h)</t>
  </si>
  <si>
    <t>Acquedotto</t>
  </si>
  <si>
    <t>Depurazione</t>
  </si>
  <si>
    <t>Rifiuti urbani</t>
  </si>
  <si>
    <t>Rifiuti da mercato</t>
  </si>
  <si>
    <t>Rifiuti speciali da sottoprodotti impianti</t>
  </si>
  <si>
    <t>Clienti diretti società controllate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</si>
  <si>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</si>
  <si>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</si>
  <si>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</si>
  <si>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</si>
  <si>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</si>
  <si>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</si>
  <si>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</si>
  <si>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</si>
  <si>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Teleriscaldamento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</si>
  <si>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</si>
  <si>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</si>
  <si>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</si>
  <si>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</si>
  <si>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</si>
  <si>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</si>
  <si>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</si>
  <si>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</si>
  <si>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Attività/(Passività) finanziarie correnti da strumenti derivati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</si>
  <si>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</si>
  <si>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</si>
  <si>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</si>
  <si>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</si>
  <si>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</si>
  <si>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</si>
  <si>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</si>
  <si>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</si>
  <si>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</si>
  <si>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Attività/(Passività) finanziarie non correnti da strumenti derivati</t>
  </si>
  <si>
    <t>Debiti bancari non correnti</t>
  </si>
  <si>
    <t>Obbligazioni emesse</t>
  </si>
  <si>
    <t>Altri debiti finanziari non correnti</t>
  </si>
  <si>
    <t>Debiti per locazioni finanziarie scadenti oltre l'esercizio successivo</t>
  </si>
  <si>
    <t>g</t>
  </si>
  <si>
    <t>Indebitamento finanziario non corrente</t>
  </si>
  <si>
    <t>Indebitamento finanziario non corrente netto</t>
  </si>
  <si>
    <t>h=e+f+g</t>
  </si>
  <si>
    <t>Indebitamento finanziario netto</t>
  </si>
  <si>
    <t>i=d+h</t>
  </si>
  <si>
    <t>31 Dic 2007</t>
  </si>
  <si>
    <t>30 Set  2008</t>
  </si>
  <si>
    <t>PFN (mln €)</t>
  </si>
  <si>
    <t>(mln €)</t>
  </si>
  <si>
    <r>
      <t>Volumi distribuiti</t>
    </r>
    <r>
      <rPr>
        <i/>
        <sz val="10"/>
        <color indexed="8"/>
        <rFont val="Arial"/>
        <family val="2"/>
      </rPr>
      <t xml:space="preserve"> (mln di metri cubi)</t>
    </r>
  </si>
  <si>
    <r>
      <t xml:space="preserve">Volumi venduti </t>
    </r>
    <r>
      <rPr>
        <i/>
        <sz val="10"/>
        <color indexed="8"/>
        <rFont val="Arial"/>
        <family val="2"/>
      </rPr>
      <t>(mln di metri cubi)</t>
    </r>
  </si>
  <si>
    <r>
      <t xml:space="preserve">Dati Quantitativi </t>
    </r>
    <r>
      <rPr>
        <b/>
        <i/>
        <sz val="10"/>
        <color indexed="8"/>
        <rFont val="Arial"/>
        <family val="2"/>
      </rPr>
      <t>(migliaia di tonnellate)</t>
    </r>
  </si>
  <si>
    <r>
      <t xml:space="preserve">Volumi calore distribuiti </t>
    </r>
    <r>
      <rPr>
        <i/>
        <sz val="10"/>
        <color indexed="8"/>
        <rFont val="Arial"/>
        <family val="2"/>
      </rPr>
      <t>(Gwht)</t>
    </r>
  </si>
  <si>
    <r>
      <t xml:space="preserve">Punti luce </t>
    </r>
    <r>
      <rPr>
        <i/>
        <sz val="10"/>
        <color indexed="8"/>
        <rFont val="Arial"/>
        <family val="2"/>
      </rPr>
      <t>(migliaia)</t>
    </r>
  </si>
  <si>
    <t>+2,7 p.p.</t>
  </si>
  <si>
    <t>+0,1 p.p.</t>
  </si>
  <si>
    <t>Fognatura (*)</t>
  </si>
  <si>
    <t>(*) Per omogeneità di confronto il dato al 30-09-2007 è stato riclassificato considerando, rispetto alla relazione precedente, 5 milioni di mc relativi al servizio di fognatura industriale</t>
  </si>
  <si>
    <t>-1,8 p.p.</t>
  </si>
  <si>
    <t>-1,2 p.p.</t>
  </si>
  <si>
    <t>+0,2 p.p.</t>
  </si>
  <si>
    <t>Totale gestione finanziaria</t>
  </si>
  <si>
    <t>Altri costi non operativi</t>
  </si>
  <si>
    <t>Conto economico (mln/€)</t>
  </si>
  <si>
    <t>Conto economico (mln €)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</si>
</sst>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0.00;\(0.00\)"/>
    <numFmt numFmtId="185" formatCode="\+#,##0.00;\(#,##0.00\)"/>
    <numFmt numFmtId="186" formatCode="0.000"/>
    <numFmt numFmtId="187" formatCode="#,##0.0;\(#,##0.0\)"/>
    <numFmt numFmtId="188" formatCode="0.00%;\(0.00%\)"/>
    <numFmt numFmtId="189" formatCode="#,##0.0"/>
    <numFmt numFmtId="190" formatCode="#,##0.000"/>
    <numFmt numFmtId="191" formatCode="#,##0.0000"/>
    <numFmt numFmtId="192" formatCode="0.0;[Red]0.0"/>
    <numFmt numFmtId="193" formatCode="0.0000"/>
    <numFmt numFmtId="194" formatCode="0.0%;\(0.0%\)"/>
    <numFmt numFmtId="195" formatCode="0.00_ ;\-0.00\ "/>
    <numFmt numFmtId="196" formatCode="0.0_ ;\-0.0\ "/>
    <numFmt numFmtId="197" formatCode="\+0.0%;\-0.0%"/>
    <numFmt numFmtId="198" formatCode="0.0;\(0.0\)"/>
    <numFmt numFmtId="199" formatCode="#,##0.00;\(#,##0.00\)"/>
    <numFmt numFmtId="200" formatCode="\+#,##0.000;\(#,##0.000\)"/>
    <numFmt numFmtId="201" formatCode="\+#,##0.0;\+#,##0.0"/>
    <numFmt numFmtId="202" formatCode="\-#,##0.0;\(#,##0.0\)"/>
    <numFmt numFmtId="203" formatCode="\(#,##0.0\);\+#,##0.0"/>
    <numFmt numFmtId="204" formatCode="\+#,##0;\(#,##0\)"/>
    <numFmt numFmtId="205" formatCode="#,##0.0;\-#,##0.0"/>
    <numFmt numFmtId="206" formatCode="\+#,##0.0;\-#,##0.0"/>
    <numFmt numFmtId="207" formatCode="_-* #,##0.000_-;\-* #,##0.000_-;_-* &quot;-&quot;??_-;_-@_-"/>
  </numFmts>
  <fonts count="14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2" fillId="0" borderId="0" xfId="17" applyFont="1" applyAlignment="1" applyProtection="1">
      <alignment wrapText="1"/>
      <protection hidden="1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15" fontId="6" fillId="3" borderId="2" xfId="0" applyNumberFormat="1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178" fontId="4" fillId="0" borderId="0" xfId="15" applyNumberFormat="1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Fill="1" applyBorder="1" applyAlignment="1" applyProtection="1">
      <alignment horizontal="right" vertical="center"/>
      <protection hidden="1"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Border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left" vertical="center"/>
      <protection hidden="1"/>
    </xf>
    <xf numFmtId="178" fontId="2" fillId="0" borderId="0" xfId="15" applyNumberFormat="1" applyFont="1" applyBorder="1" applyAlignment="1" applyProtection="1">
      <alignment vertical="center"/>
      <protection hidden="1"/>
    </xf>
    <xf numFmtId="180" fontId="7" fillId="0" borderId="0" xfId="18" applyNumberFormat="1" applyFont="1" applyBorder="1" applyAlignment="1">
      <alignment wrapText="1"/>
    </xf>
    <xf numFmtId="181" fontId="7" fillId="0" borderId="5" xfId="18" applyNumberFormat="1" applyFont="1" applyBorder="1" applyAlignment="1">
      <alignment wrapText="1"/>
    </xf>
    <xf numFmtId="181" fontId="7" fillId="0" borderId="7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6" xfId="0" applyNumberFormat="1" applyFont="1" applyBorder="1" applyAlignment="1">
      <alignment wrapText="1"/>
    </xf>
    <xf numFmtId="180" fontId="6" fillId="0" borderId="6" xfId="18" applyNumberFormat="1" applyFont="1" applyBorder="1" applyAlignment="1">
      <alignment wrapText="1"/>
    </xf>
    <xf numFmtId="182" fontId="6" fillId="0" borderId="6" xfId="0" applyNumberFormat="1" applyFont="1" applyBorder="1" applyAlignment="1">
      <alignment wrapText="1"/>
    </xf>
    <xf numFmtId="181" fontId="6" fillId="0" borderId="7" xfId="18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wrapText="1"/>
    </xf>
    <xf numFmtId="180" fontId="6" fillId="0" borderId="0" xfId="18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5" xfId="18" applyNumberFormat="1" applyFont="1" applyBorder="1" applyAlignment="1">
      <alignment wrapText="1"/>
    </xf>
    <xf numFmtId="181" fontId="7" fillId="0" borderId="0" xfId="18" applyNumberFormat="1" applyFont="1" applyBorder="1" applyAlignment="1">
      <alignment wrapText="1"/>
    </xf>
    <xf numFmtId="178" fontId="7" fillId="0" borderId="0" xfId="15" applyNumberFormat="1" applyFont="1" applyBorder="1" applyAlignment="1">
      <alignment wrapText="1"/>
    </xf>
    <xf numFmtId="183" fontId="6" fillId="0" borderId="6" xfId="0" applyNumberFormat="1" applyFont="1" applyBorder="1" applyAlignment="1">
      <alignment wrapText="1"/>
    </xf>
    <xf numFmtId="183" fontId="7" fillId="0" borderId="0" xfId="0" applyNumberFormat="1" applyFont="1" applyBorder="1" applyAlignment="1">
      <alignment wrapText="1"/>
    </xf>
    <xf numFmtId="183" fontId="7" fillId="0" borderId="6" xfId="0" applyNumberFormat="1" applyFont="1" applyBorder="1" applyAlignment="1">
      <alignment wrapText="1"/>
    </xf>
    <xf numFmtId="173" fontId="3" fillId="3" borderId="1" xfId="17" applyNumberFormat="1" applyFont="1" applyFill="1" applyBorder="1" applyAlignment="1" applyProtection="1">
      <alignment horizontal="right" vertical="center" wrapText="1"/>
      <protection/>
    </xf>
    <xf numFmtId="37" fontId="10" fillId="0" borderId="0" xfId="17" applyFont="1" applyAlignment="1" applyProtection="1" quotePrefix="1">
      <alignment horizontal="left" wrapText="1"/>
      <protection hidden="1"/>
    </xf>
    <xf numFmtId="37" fontId="0" fillId="0" borderId="0" xfId="0" applyNumberFormat="1" applyAlignment="1">
      <alignment/>
    </xf>
    <xf numFmtId="0" fontId="6" fillId="3" borderId="8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83" fontId="6" fillId="0" borderId="0" xfId="0" applyNumberFormat="1" applyFont="1" applyBorder="1" applyAlignment="1">
      <alignment wrapText="1"/>
    </xf>
    <xf numFmtId="187" fontId="7" fillId="0" borderId="0" xfId="0" applyNumberFormat="1" applyFont="1" applyBorder="1" applyAlignment="1">
      <alignment wrapText="1"/>
    </xf>
    <xf numFmtId="0" fontId="0" fillId="0" borderId="6" xfId="0" applyBorder="1" applyAlignment="1">
      <alignment/>
    </xf>
    <xf numFmtId="181" fontId="7" fillId="0" borderId="5" xfId="18" applyNumberFormat="1" applyFont="1" applyBorder="1" applyAlignment="1">
      <alignment wrapText="1"/>
    </xf>
    <xf numFmtId="180" fontId="7" fillId="0" borderId="0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94" fontId="6" fillId="0" borderId="0" xfId="18" applyNumberFormat="1" applyFont="1" applyBorder="1" applyAlignment="1">
      <alignment wrapText="1"/>
    </xf>
    <xf numFmtId="187" fontId="6" fillId="0" borderId="0" xfId="18" applyNumberFormat="1" applyFont="1" applyBorder="1" applyAlignment="1">
      <alignment wrapText="1"/>
    </xf>
    <xf numFmtId="187" fontId="7" fillId="0" borderId="0" xfId="18" applyNumberFormat="1" applyFont="1" applyBorder="1" applyAlignment="1">
      <alignment wrapText="1"/>
    </xf>
    <xf numFmtId="187" fontId="6" fillId="0" borderId="6" xfId="0" applyNumberFormat="1" applyFont="1" applyBorder="1" applyAlignment="1">
      <alignment wrapText="1"/>
    </xf>
    <xf numFmtId="194" fontId="7" fillId="0" borderId="0" xfId="18" applyNumberFormat="1" applyFont="1" applyBorder="1" applyAlignment="1">
      <alignment wrapText="1"/>
    </xf>
    <xf numFmtId="194" fontId="6" fillId="0" borderId="6" xfId="18" applyNumberFormat="1" applyFont="1" applyBorder="1" applyAlignment="1">
      <alignment wrapText="1"/>
    </xf>
    <xf numFmtId="0" fontId="11" fillId="0" borderId="9" xfId="0" applyFont="1" applyBorder="1" applyAlignment="1">
      <alignment horizontal="left" wrapText="1"/>
    </xf>
    <xf numFmtId="182" fontId="11" fillId="0" borderId="6" xfId="0" applyNumberFormat="1" applyFont="1" applyBorder="1" applyAlignment="1">
      <alignment wrapText="1"/>
    </xf>
    <xf numFmtId="181" fontId="11" fillId="0" borderId="7" xfId="18" applyNumberFormat="1" applyFont="1" applyBorder="1" applyAlignment="1">
      <alignment wrapText="1"/>
    </xf>
    <xf numFmtId="178" fontId="0" fillId="0" borderId="0" xfId="15" applyNumberFormat="1" applyAlignment="1">
      <alignment/>
    </xf>
    <xf numFmtId="178" fontId="11" fillId="0" borderId="6" xfId="15" applyNumberFormat="1" applyFont="1" applyBorder="1" applyAlignment="1">
      <alignment wrapText="1"/>
    </xf>
    <xf numFmtId="178" fontId="13" fillId="0" borderId="6" xfId="15" applyNumberFormat="1" applyFont="1" applyBorder="1" applyAlignment="1">
      <alignment/>
    </xf>
    <xf numFmtId="180" fontId="11" fillId="0" borderId="6" xfId="18" applyNumberFormat="1" applyFont="1" applyBorder="1" applyAlignment="1">
      <alignment wrapText="1"/>
    </xf>
    <xf numFmtId="180" fontId="11" fillId="0" borderId="6" xfId="18" applyNumberFormat="1" applyFont="1" applyBorder="1" applyAlignment="1" quotePrefix="1">
      <alignment horizontal="right" wrapText="1"/>
    </xf>
    <xf numFmtId="0" fontId="13" fillId="0" borderId="0" xfId="0" applyFont="1" applyAlignment="1">
      <alignment/>
    </xf>
    <xf numFmtId="187" fontId="6" fillId="0" borderId="0" xfId="15" applyNumberFormat="1" applyFont="1" applyBorder="1" applyAlignment="1">
      <alignment wrapText="1"/>
    </xf>
    <xf numFmtId="187" fontId="0" fillId="0" borderId="0" xfId="15" applyNumberFormat="1" applyFont="1" applyAlignment="1">
      <alignment/>
    </xf>
    <xf numFmtId="187" fontId="9" fillId="0" borderId="6" xfId="15" applyNumberFormat="1" applyFont="1" applyBorder="1" applyAlignment="1">
      <alignment wrapText="1"/>
    </xf>
    <xf numFmtId="178" fontId="7" fillId="0" borderId="6" xfId="15" applyNumberFormat="1" applyFont="1" applyBorder="1" applyAlignment="1">
      <alignment wrapText="1"/>
    </xf>
    <xf numFmtId="178" fontId="0" fillId="0" borderId="6" xfId="15" applyNumberFormat="1" applyBorder="1" applyAlignment="1">
      <alignment/>
    </xf>
    <xf numFmtId="0" fontId="11" fillId="0" borderId="9" xfId="0" applyFont="1" applyBorder="1" applyAlignment="1">
      <alignment wrapText="1"/>
    </xf>
    <xf numFmtId="183" fontId="0" fillId="0" borderId="0" xfId="0" applyNumberFormat="1" applyAlignment="1">
      <alignment/>
    </xf>
    <xf numFmtId="198" fontId="6" fillId="0" borderId="0" xfId="18" applyNumberFormat="1" applyFont="1" applyBorder="1" applyAlignment="1">
      <alignment wrapText="1"/>
    </xf>
    <xf numFmtId="198" fontId="0" fillId="0" borderId="0" xfId="0" applyNumberFormat="1" applyAlignment="1">
      <alignment/>
    </xf>
    <xf numFmtId="198" fontId="6" fillId="0" borderId="6" xfId="0" applyNumberFormat="1" applyFont="1" applyBorder="1" applyAlignment="1">
      <alignment wrapText="1"/>
    </xf>
    <xf numFmtId="0" fontId="0" fillId="0" borderId="0" xfId="0" applyBorder="1" applyAlignment="1">
      <alignment/>
    </xf>
    <xf numFmtId="183" fontId="0" fillId="0" borderId="6" xfId="0" applyNumberFormat="1" applyBorder="1" applyAlignment="1">
      <alignment/>
    </xf>
    <xf numFmtId="187" fontId="0" fillId="0" borderId="0" xfId="0" applyNumberFormat="1" applyAlignment="1">
      <alignment/>
    </xf>
    <xf numFmtId="178" fontId="6" fillId="0" borderId="0" xfId="15" applyNumberFormat="1" applyFont="1" applyBorder="1" applyAlignment="1">
      <alignment wrapText="1"/>
    </xf>
    <xf numFmtId="0" fontId="13" fillId="0" borderId="7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201" fontId="7" fillId="0" borderId="0" xfId="0" applyNumberFormat="1" applyFont="1" applyBorder="1" applyAlignment="1">
      <alignment wrapText="1"/>
    </xf>
    <xf numFmtId="181" fontId="7" fillId="0" borderId="0" xfId="18" applyNumberFormat="1" applyFont="1" applyBorder="1" applyAlignment="1">
      <alignment wrapText="1"/>
    </xf>
    <xf numFmtId="181" fontId="6" fillId="0" borderId="6" xfId="18" applyNumberFormat="1" applyFont="1" applyBorder="1" applyAlignment="1">
      <alignment wrapText="1"/>
    </xf>
    <xf numFmtId="194" fontId="7" fillId="0" borderId="0" xfId="18" applyNumberFormat="1" applyFont="1" applyBorder="1" applyAlignment="1">
      <alignment wrapText="1"/>
    </xf>
    <xf numFmtId="182" fontId="7" fillId="0" borderId="0" xfId="15" applyNumberFormat="1" applyFont="1" applyBorder="1" applyAlignment="1">
      <alignment wrapText="1"/>
    </xf>
    <xf numFmtId="182" fontId="7" fillId="0" borderId="6" xfId="15" applyNumberFormat="1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203" fontId="7" fillId="0" borderId="0" xfId="0" applyNumberFormat="1" applyFont="1" applyBorder="1" applyAlignment="1">
      <alignment wrapText="1"/>
    </xf>
    <xf numFmtId="204" fontId="7" fillId="0" borderId="6" xfId="0" applyNumberFormat="1" applyFont="1" applyBorder="1" applyAlignment="1">
      <alignment wrapText="1"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ont="1" applyFill="1" applyBorder="1" applyProtection="1">
      <alignment/>
      <protection locked="0"/>
    </xf>
    <xf numFmtId="37" fontId="1" fillId="0" borderId="8" xfId="17" applyFill="1" applyBorder="1" applyProtection="1">
      <alignment/>
      <protection locked="0"/>
    </xf>
    <xf numFmtId="37" fontId="1" fillId="0" borderId="4" xfId="17" applyFill="1" applyBorder="1" applyProtection="1">
      <alignment/>
      <protection locked="0"/>
    </xf>
    <xf numFmtId="0" fontId="0" fillId="0" borderId="4" xfId="0" applyBorder="1" applyAlignment="1">
      <alignment/>
    </xf>
    <xf numFmtId="37" fontId="5" fillId="0" borderId="10" xfId="17" applyFont="1" applyFill="1" applyBorder="1" applyProtection="1">
      <alignment/>
      <protection locked="0"/>
    </xf>
    <xf numFmtId="37" fontId="4" fillId="0" borderId="4" xfId="17" applyFont="1" applyFill="1" applyBorder="1" applyAlignment="1" applyProtection="1">
      <alignment horizontal="right"/>
      <protection hidden="1"/>
    </xf>
    <xf numFmtId="37" fontId="5" fillId="0" borderId="4" xfId="17" applyFont="1" applyFill="1" applyBorder="1" applyProtection="1">
      <alignment/>
      <protection locked="0"/>
    </xf>
    <xf numFmtId="37" fontId="1" fillId="0" borderId="4" xfId="17" applyFont="1" applyFill="1" applyBorder="1" applyProtection="1">
      <alignment/>
      <protection locked="0"/>
    </xf>
    <xf numFmtId="205" fontId="4" fillId="0" borderId="0" xfId="15" applyNumberFormat="1" applyFont="1" applyFill="1" applyAlignment="1" applyProtection="1">
      <alignment horizontal="right" vertical="center"/>
      <protection hidden="1"/>
    </xf>
    <xf numFmtId="205" fontId="5" fillId="0" borderId="1" xfId="15" applyNumberFormat="1" applyFont="1" applyFill="1" applyBorder="1" applyAlignment="1" applyProtection="1">
      <alignment vertical="center"/>
      <protection locked="0"/>
    </xf>
    <xf numFmtId="205" fontId="2" fillId="0" borderId="1" xfId="15" applyNumberFormat="1" applyFont="1" applyFill="1" applyBorder="1" applyAlignment="1" applyProtection="1">
      <alignment horizontal="right" vertical="center"/>
      <protection hidden="1"/>
    </xf>
    <xf numFmtId="205" fontId="4" fillId="0" borderId="0" xfId="15" applyNumberFormat="1" applyFont="1" applyBorder="1" applyAlignment="1" applyProtection="1">
      <alignment vertical="center"/>
      <protection hidden="1"/>
    </xf>
    <xf numFmtId="205" fontId="2" fillId="0" borderId="0" xfId="15" applyNumberFormat="1" applyFont="1" applyBorder="1" applyAlignment="1" applyProtection="1">
      <alignment vertical="center"/>
      <protection hidden="1"/>
    </xf>
    <xf numFmtId="178" fontId="2" fillId="0" borderId="11" xfId="15" applyNumberFormat="1" applyFont="1" applyBorder="1" applyAlignment="1" applyProtection="1">
      <alignment vertical="center"/>
      <protection hidden="1"/>
    </xf>
    <xf numFmtId="178" fontId="1" fillId="0" borderId="5" xfId="15" applyNumberFormat="1" applyFill="1" applyBorder="1" applyAlignment="1" applyProtection="1">
      <alignment vertical="center"/>
      <protection locked="0"/>
    </xf>
    <xf numFmtId="178" fontId="5" fillId="0" borderId="11" xfId="15" applyNumberFormat="1" applyFont="1" applyFill="1" applyBorder="1" applyAlignment="1" applyProtection="1">
      <alignment vertical="center"/>
      <protection locked="0"/>
    </xf>
    <xf numFmtId="205" fontId="1" fillId="0" borderId="5" xfId="15" applyNumberFormat="1" applyFill="1" applyBorder="1" applyAlignment="1" applyProtection="1">
      <alignment vertical="center"/>
      <protection locked="0"/>
    </xf>
    <xf numFmtId="205" fontId="5" fillId="0" borderId="11" xfId="15" applyNumberFormat="1" applyFont="1" applyFill="1" applyBorder="1" applyAlignment="1" applyProtection="1">
      <alignment vertical="center"/>
      <protection locked="0"/>
    </xf>
    <xf numFmtId="205" fontId="2" fillId="0" borderId="11" xfId="15" applyNumberFormat="1" applyFont="1" applyFill="1" applyBorder="1" applyAlignment="1" applyProtection="1">
      <alignment horizontal="right" vertical="center"/>
      <protection hidden="1"/>
    </xf>
    <xf numFmtId="205" fontId="4" fillId="0" borderId="5" xfId="15" applyNumberFormat="1" applyFont="1" applyBorder="1" applyAlignment="1" applyProtection="1">
      <alignment vertical="center"/>
      <protection hidden="1"/>
    </xf>
    <xf numFmtId="205" fontId="2" fillId="0" borderId="5" xfId="15" applyNumberFormat="1" applyFont="1" applyBorder="1" applyAlignment="1" applyProtection="1">
      <alignment vertical="center"/>
      <protection hidden="1"/>
    </xf>
    <xf numFmtId="206" fontId="7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78" fontId="6" fillId="0" borderId="1" xfId="15" applyNumberFormat="1" applyFont="1" applyBorder="1" applyAlignment="1">
      <alignment wrapText="1"/>
    </xf>
    <xf numFmtId="180" fontId="6" fillId="0" borderId="1" xfId="18" applyNumberFormat="1" applyFont="1" applyBorder="1" applyAlignment="1">
      <alignment wrapText="1"/>
    </xf>
    <xf numFmtId="187" fontId="6" fillId="0" borderId="1" xfId="0" applyNumberFormat="1" applyFont="1" applyBorder="1" applyAlignment="1">
      <alignment wrapText="1"/>
    </xf>
    <xf numFmtId="182" fontId="6" fillId="0" borderId="1" xfId="0" applyNumberFormat="1" applyFont="1" applyBorder="1" applyAlignment="1">
      <alignment wrapText="1"/>
    </xf>
    <xf numFmtId="181" fontId="6" fillId="0" borderId="11" xfId="18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142875</xdr:rowOff>
    </xdr:from>
    <xdr:to>
      <xdr:col>1</xdr:col>
      <xdr:colOff>685800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</xdr:rowOff>
    </xdr:from>
    <xdr:to>
      <xdr:col>1</xdr:col>
      <xdr:colOff>676275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9"/>
  <sheetViews>
    <sheetView workbookViewId="0" topLeftCell="A4">
      <selection activeCell="F16" sqref="F16"/>
    </sheetView>
  </sheetViews>
  <sheetFormatPr defaultColWidth="9.140625" defaultRowHeight="12.75"/>
  <cols>
    <col min="2" max="2" width="50.7109375" style="0" customWidth="1"/>
  </cols>
  <sheetData>
    <row r="3" ht="25.5" customHeight="1"/>
    <row r="4" spans="2:4" ht="12.75">
      <c r="B4" s="1" t="s">
        <v>16</v>
      </c>
      <c r="C4" s="2"/>
      <c r="D4" s="2"/>
    </row>
    <row r="5" spans="2:4" ht="12.75">
      <c r="B5" s="3" t="s">
        <v>0</v>
      </c>
      <c r="C5" s="46">
        <v>39355</v>
      </c>
      <c r="D5" s="46">
        <v>39721</v>
      </c>
    </row>
    <row r="6" spans="2:4" ht="12.75">
      <c r="B6" s="4" t="s">
        <v>1</v>
      </c>
      <c r="C6" s="5">
        <v>1956251</v>
      </c>
      <c r="D6" s="107">
        <v>2556516</v>
      </c>
    </row>
    <row r="7" spans="2:4" ht="13.5" customHeight="1">
      <c r="B7" s="4" t="s">
        <v>2</v>
      </c>
      <c r="C7" s="5">
        <v>-1042</v>
      </c>
      <c r="D7" s="108">
        <v>7032</v>
      </c>
    </row>
    <row r="8" spans="2:4" ht="12.75">
      <c r="B8" s="4" t="s">
        <v>3</v>
      </c>
      <c r="C8" s="5">
        <v>32529</v>
      </c>
      <c r="D8" s="108">
        <v>39536</v>
      </c>
    </row>
    <row r="9" spans="2:4" ht="12.75">
      <c r="B9" s="4" t="s">
        <v>4</v>
      </c>
      <c r="C9" s="6">
        <v>-1073692</v>
      </c>
      <c r="D9" s="108">
        <v>-1616782</v>
      </c>
    </row>
    <row r="10" spans="2:4" ht="12.75">
      <c r="B10" s="47" t="s">
        <v>5</v>
      </c>
      <c r="D10" s="108"/>
    </row>
    <row r="11" spans="2:4" ht="12.75">
      <c r="B11" s="4" t="s">
        <v>6</v>
      </c>
      <c r="C11" s="5">
        <v>-509900</v>
      </c>
      <c r="D11" s="108">
        <v>-530417</v>
      </c>
    </row>
    <row r="12" spans="2:4" ht="12.75">
      <c r="B12" s="4" t="s">
        <v>7</v>
      </c>
      <c r="C12" s="5">
        <v>-222773</v>
      </c>
      <c r="D12" s="108">
        <v>-250542</v>
      </c>
    </row>
    <row r="13" spans="2:4" ht="12.75">
      <c r="B13" s="4" t="s">
        <v>8</v>
      </c>
      <c r="C13" s="5">
        <v>-145028</v>
      </c>
      <c r="D13" s="108">
        <v>-170381</v>
      </c>
    </row>
    <row r="14" spans="2:4" ht="12.75">
      <c r="B14" s="4" t="s">
        <v>9</v>
      </c>
      <c r="C14" s="5">
        <v>-36516</v>
      </c>
      <c r="D14" s="108">
        <v>-29482</v>
      </c>
    </row>
    <row r="15" spans="2:4" ht="12.75">
      <c r="B15" s="4" t="s">
        <v>10</v>
      </c>
      <c r="C15" s="5">
        <v>154315</v>
      </c>
      <c r="D15" s="108">
        <v>174498</v>
      </c>
    </row>
    <row r="16" spans="2:4" ht="12.75">
      <c r="B16" s="4"/>
      <c r="C16" s="6"/>
      <c r="D16" s="109"/>
    </row>
    <row r="17" spans="2:4" ht="12.75">
      <c r="B17" s="7" t="s">
        <v>11</v>
      </c>
      <c r="C17" s="8">
        <f>SUM(C6:C15)</f>
        <v>154144</v>
      </c>
      <c r="D17" s="110">
        <f>SUM(D6:D15)</f>
        <v>179978</v>
      </c>
    </row>
    <row r="18" spans="2:4" ht="12.75">
      <c r="B18" s="4"/>
      <c r="C18" s="9"/>
      <c r="D18" s="109"/>
    </row>
    <row r="19" spans="2:4" ht="12.75">
      <c r="B19" s="4" t="s">
        <v>12</v>
      </c>
      <c r="C19" s="10">
        <v>1412</v>
      </c>
      <c r="D19" s="111">
        <v>1080</v>
      </c>
    </row>
    <row r="20" spans="2:4" ht="12.75">
      <c r="B20" s="4" t="s">
        <v>13</v>
      </c>
      <c r="C20" s="10">
        <v>15661</v>
      </c>
      <c r="D20" s="111">
        <v>13022</v>
      </c>
    </row>
    <row r="21" spans="2:4" ht="12.75">
      <c r="B21" s="4" t="s">
        <v>14</v>
      </c>
      <c r="C21" s="10">
        <v>-72728</v>
      </c>
      <c r="D21" s="111">
        <v>-91546</v>
      </c>
    </row>
    <row r="22" spans="2:4" ht="12.75">
      <c r="B22" s="4"/>
      <c r="C22" s="10"/>
      <c r="D22" s="111"/>
    </row>
    <row r="23" spans="2:4" ht="12.75">
      <c r="B23" s="7" t="s">
        <v>91</v>
      </c>
      <c r="C23" s="8">
        <f>SUM(C19:C21)</f>
        <v>-55655</v>
      </c>
      <c r="D23" s="110">
        <f>SUM(D19:D21)</f>
        <v>-77444</v>
      </c>
    </row>
    <row r="24" spans="2:4" ht="12.75">
      <c r="B24" s="7"/>
      <c r="C24" s="9"/>
      <c r="D24" s="112"/>
    </row>
    <row r="25" spans="2:4" ht="12.75">
      <c r="B25" s="105" t="s">
        <v>92</v>
      </c>
      <c r="C25" s="106">
        <v>0</v>
      </c>
      <c r="D25" s="113">
        <v>-5611</v>
      </c>
    </row>
    <row r="26" spans="2:4" ht="12.75">
      <c r="B26" s="4"/>
      <c r="C26" s="6"/>
      <c r="D26" s="109"/>
    </row>
    <row r="27" spans="2:4" ht="12.75">
      <c r="B27" s="7" t="s">
        <v>15</v>
      </c>
      <c r="C27" s="8">
        <f>C17+C23+C25</f>
        <v>98489</v>
      </c>
      <c r="D27" s="110">
        <f>D17+D23+D25</f>
        <v>96923</v>
      </c>
    </row>
    <row r="28" spans="2:4" ht="12.75">
      <c r="B28" s="7"/>
      <c r="C28" s="9"/>
      <c r="D28" s="9"/>
    </row>
    <row r="29" ht="12.75">
      <c r="C29" s="48"/>
    </row>
  </sheetData>
  <printOptions/>
  <pageMargins left="0.75" right="0.75" top="1" bottom="1" header="0.5" footer="0.5"/>
  <pageSetup orientation="portrait" paperSize="9"/>
  <ignoredErrors>
    <ignoredError sqref="C17:D17" formulaRange="1" unlockedFormula="1"/>
    <ignoredError sqref="C23:D23 C27:D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3"/>
  <sheetViews>
    <sheetView workbookViewId="0" topLeftCell="A5">
      <selection activeCell="G12" sqref="G12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</cols>
  <sheetData>
    <row r="5" spans="1:4" ht="25.5">
      <c r="A5" s="1"/>
      <c r="B5" s="1" t="s">
        <v>77</v>
      </c>
      <c r="C5" s="2" t="s">
        <v>75</v>
      </c>
      <c r="D5" s="2" t="s">
        <v>76</v>
      </c>
    </row>
    <row r="6" spans="1:4" ht="12.75">
      <c r="A6" s="62" t="s">
        <v>48</v>
      </c>
      <c r="B6" s="22" t="s">
        <v>49</v>
      </c>
      <c r="C6" s="119">
        <v>211</v>
      </c>
      <c r="D6" s="25">
        <v>136.7</v>
      </c>
    </row>
    <row r="7" spans="1:4" ht="12.75">
      <c r="A7" s="62"/>
      <c r="B7" s="12"/>
      <c r="C7" s="120"/>
      <c r="D7" s="20"/>
    </row>
    <row r="8" spans="1:4" s="21" customFormat="1" ht="12.75">
      <c r="A8" s="63" t="s">
        <v>57</v>
      </c>
      <c r="B8" s="24" t="s">
        <v>50</v>
      </c>
      <c r="C8" s="121">
        <v>10</v>
      </c>
      <c r="D8" s="23">
        <v>7.6</v>
      </c>
    </row>
    <row r="9" spans="1:4" ht="12.75">
      <c r="A9" s="62"/>
      <c r="B9" s="12"/>
      <c r="C9" s="120"/>
      <c r="D9" s="20"/>
    </row>
    <row r="10" spans="1:4" ht="12.75">
      <c r="A10" s="62"/>
      <c r="B10" s="12" t="s">
        <v>51</v>
      </c>
      <c r="C10" s="122">
        <v>-149.6</v>
      </c>
      <c r="D10" s="114">
        <v>-261.7</v>
      </c>
    </row>
    <row r="11" spans="1:4" ht="12.75">
      <c r="A11" s="62"/>
      <c r="B11" s="12" t="s">
        <v>52</v>
      </c>
      <c r="C11" s="122">
        <v>-86.1</v>
      </c>
      <c r="D11" s="114">
        <v>-75.1</v>
      </c>
    </row>
    <row r="12" spans="1:4" ht="12.75">
      <c r="A12" s="62"/>
      <c r="B12" s="12" t="s">
        <v>53</v>
      </c>
      <c r="C12" s="122">
        <v>-7.6</v>
      </c>
      <c r="D12" s="114">
        <v>-17.3</v>
      </c>
    </row>
    <row r="13" spans="1:4" ht="12.75">
      <c r="A13" s="62"/>
      <c r="B13" s="12" t="s">
        <v>54</v>
      </c>
      <c r="C13" s="122">
        <v>-0.2</v>
      </c>
      <c r="D13" s="114">
        <v>2.2</v>
      </c>
    </row>
    <row r="14" spans="1:4" ht="12.75">
      <c r="A14" s="62"/>
      <c r="B14" s="12" t="s">
        <v>55</v>
      </c>
      <c r="C14" s="122">
        <v>-5.6</v>
      </c>
      <c r="D14" s="114">
        <v>-5</v>
      </c>
    </row>
    <row r="15" spans="1:4" ht="12.75">
      <c r="A15" s="62" t="s">
        <v>58</v>
      </c>
      <c r="B15" s="22" t="s">
        <v>56</v>
      </c>
      <c r="C15" s="123">
        <f>SUM(C10:C14)</f>
        <v>-249.09999999999997</v>
      </c>
      <c r="D15" s="115">
        <f>SUM(D10:D14)</f>
        <v>-356.9</v>
      </c>
    </row>
    <row r="16" spans="2:4" ht="12.75">
      <c r="B16" s="12"/>
      <c r="C16" s="122"/>
      <c r="D16" s="114"/>
    </row>
    <row r="17" spans="1:4" ht="12.75">
      <c r="A17" t="s">
        <v>59</v>
      </c>
      <c r="B17" s="22" t="s">
        <v>60</v>
      </c>
      <c r="C17" s="124">
        <f>+C15+C8+C6</f>
        <v>-28.099999999999966</v>
      </c>
      <c r="D17" s="116">
        <f>+D15+D8+D6</f>
        <v>-212.59999999999997</v>
      </c>
    </row>
    <row r="18" spans="2:4" ht="12.75">
      <c r="B18" s="11"/>
      <c r="C18" s="122"/>
      <c r="D18" s="114"/>
    </row>
    <row r="19" spans="1:4" ht="12.75">
      <c r="A19" s="62" t="s">
        <v>61</v>
      </c>
      <c r="B19" s="22" t="s">
        <v>62</v>
      </c>
      <c r="C19" s="123">
        <v>6.6</v>
      </c>
      <c r="D19" s="116">
        <v>8.2</v>
      </c>
    </row>
    <row r="20" spans="1:4" ht="12.75">
      <c r="A20" s="62"/>
      <c r="B20" s="12"/>
      <c r="C20" s="122"/>
      <c r="D20" s="114"/>
    </row>
    <row r="21" spans="1:4" ht="12.75">
      <c r="A21" s="62" t="s">
        <v>63</v>
      </c>
      <c r="B21" s="22" t="s">
        <v>64</v>
      </c>
      <c r="C21" s="123">
        <v>7.8</v>
      </c>
      <c r="D21" s="116">
        <v>2.3</v>
      </c>
    </row>
    <row r="22" spans="1:4" ht="12.75">
      <c r="A22" s="62"/>
      <c r="B22" s="12"/>
      <c r="C22" s="122"/>
      <c r="D22" s="114"/>
    </row>
    <row r="23" spans="1:4" ht="12.75">
      <c r="A23" s="62"/>
      <c r="B23" s="12" t="s">
        <v>65</v>
      </c>
      <c r="C23" s="122">
        <v>-475.9</v>
      </c>
      <c r="D23" s="114">
        <v>-461.1</v>
      </c>
    </row>
    <row r="24" spans="1:4" ht="12.75">
      <c r="A24" s="62"/>
      <c r="B24" s="12" t="s">
        <v>66</v>
      </c>
      <c r="C24" s="122">
        <v>-798.2</v>
      </c>
      <c r="D24" s="114">
        <v>-799.4</v>
      </c>
    </row>
    <row r="25" spans="1:4" ht="12.75">
      <c r="A25" s="62"/>
      <c r="B25" s="12" t="s">
        <v>67</v>
      </c>
      <c r="C25" s="122">
        <v>-122.4</v>
      </c>
      <c r="D25" s="114">
        <v>-122.4</v>
      </c>
    </row>
    <row r="26" spans="1:4" ht="12.75">
      <c r="A26" s="62"/>
      <c r="B26" s="26" t="s">
        <v>68</v>
      </c>
      <c r="C26" s="125">
        <v>-13.9</v>
      </c>
      <c r="D26" s="117">
        <v>-12.9</v>
      </c>
    </row>
    <row r="27" spans="1:4" ht="12.75">
      <c r="A27" s="62" t="s">
        <v>69</v>
      </c>
      <c r="B27" s="22" t="s">
        <v>70</v>
      </c>
      <c r="C27" s="123">
        <f>SUM(C23:C26)</f>
        <v>-1410.4</v>
      </c>
      <c r="D27" s="115">
        <f>SUM(D23:D26)</f>
        <v>-1395.8000000000002</v>
      </c>
    </row>
    <row r="28" spans="2:4" ht="12.75">
      <c r="B28" s="26"/>
      <c r="C28" s="126"/>
      <c r="D28" s="118"/>
    </row>
    <row r="29" spans="1:4" ht="12.75">
      <c r="A29" t="s">
        <v>72</v>
      </c>
      <c r="B29" s="22" t="s">
        <v>71</v>
      </c>
      <c r="C29" s="123">
        <f>+C27+C21+C19</f>
        <v>-1396.0000000000002</v>
      </c>
      <c r="D29" s="115">
        <f>+D27+D21+D19</f>
        <v>-1385.3000000000002</v>
      </c>
    </row>
    <row r="30" spans="2:4" ht="12.75">
      <c r="B30" s="26"/>
      <c r="C30" s="126"/>
      <c r="D30" s="118"/>
    </row>
    <row r="31" spans="1:4" ht="12.75">
      <c r="A31" t="s">
        <v>74</v>
      </c>
      <c r="B31" s="22" t="s">
        <v>73</v>
      </c>
      <c r="C31" s="124">
        <f>+C29+C17</f>
        <v>-1424.1000000000001</v>
      </c>
      <c r="D31" s="116">
        <f>+D29+D17</f>
        <v>-1597.9</v>
      </c>
    </row>
    <row r="32" spans="2:4" ht="12.75">
      <c r="B32" s="26"/>
      <c r="C32" s="27"/>
      <c r="D32" s="27"/>
    </row>
    <row r="33" spans="2:4" ht="12.75">
      <c r="B33" s="26"/>
      <c r="C33" s="27"/>
      <c r="D33" s="27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5:D15 C27:D27 C29:D2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3"/>
  <sheetViews>
    <sheetView workbookViewId="0" topLeftCell="A1">
      <selection activeCell="G10" sqref="G10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9.57421875" style="0" bestFit="1" customWidth="1"/>
    <col min="6" max="7" width="10.00390625" style="0" bestFit="1" customWidth="1"/>
  </cols>
  <sheetData>
    <row r="5" spans="1:7" ht="12.75">
      <c r="A5" s="49" t="s">
        <v>93</v>
      </c>
      <c r="B5" s="13">
        <v>39355</v>
      </c>
      <c r="C5" s="19" t="s">
        <v>21</v>
      </c>
      <c r="D5" s="13">
        <v>39721</v>
      </c>
      <c r="E5" s="19" t="str">
        <f>C5</f>
        <v>Inc%</v>
      </c>
      <c r="F5" s="19" t="s">
        <v>18</v>
      </c>
      <c r="G5" s="14" t="s">
        <v>19</v>
      </c>
    </row>
    <row r="6" spans="1:7" s="36" customFormat="1" ht="12.75">
      <c r="A6" s="50" t="s">
        <v>22</v>
      </c>
      <c r="B6" s="56">
        <v>571.2546</v>
      </c>
      <c r="C6" s="38">
        <f>+B6/B$6</f>
        <v>1</v>
      </c>
      <c r="D6" s="65">
        <v>706.50889</v>
      </c>
      <c r="E6" s="64">
        <f>+D6/D$6</f>
        <v>1</v>
      </c>
      <c r="F6" s="39">
        <f>D6-B6</f>
        <v>135.25428999999997</v>
      </c>
      <c r="G6" s="40">
        <f>D6/B6-1</f>
        <v>0.23676709124092832</v>
      </c>
    </row>
    <row r="7" spans="1:7" ht="12.75">
      <c r="A7" s="51" t="s">
        <v>23</v>
      </c>
      <c r="B7" s="31">
        <v>-512.6521</v>
      </c>
      <c r="C7" s="41">
        <f>+B7/B$6</f>
        <v>-0.8974143928118916</v>
      </c>
      <c r="D7" s="66">
        <v>-632.5293</v>
      </c>
      <c r="E7" s="68">
        <f>+D7/D$6</f>
        <v>-0.8952885221302737</v>
      </c>
      <c r="F7" s="96">
        <f>D7-B7</f>
        <v>-119.87720000000002</v>
      </c>
      <c r="G7" s="59">
        <f>D7/B7-1</f>
        <v>0.23383733334945855</v>
      </c>
    </row>
    <row r="8" spans="1:7" ht="12.75">
      <c r="A8" s="51" t="s">
        <v>7</v>
      </c>
      <c r="B8" s="31">
        <v>-26.3467</v>
      </c>
      <c r="C8" s="41">
        <f>+B8/B$6</f>
        <v>-0.046120766467350985</v>
      </c>
      <c r="D8" s="66">
        <v>-33.70509</v>
      </c>
      <c r="E8" s="68">
        <f>+D8/D$6</f>
        <v>-0.04770653345918974</v>
      </c>
      <c r="F8" s="96">
        <f>D8-B8</f>
        <v>-7.35839</v>
      </c>
      <c r="G8" s="59">
        <f>D8/B8-1</f>
        <v>0.27929076506735195</v>
      </c>
    </row>
    <row r="9" spans="1:7" ht="12.75">
      <c r="A9" s="51" t="s">
        <v>10</v>
      </c>
      <c r="B9" s="57">
        <v>19.14</v>
      </c>
      <c r="C9" s="28">
        <f>+B9/B$6</f>
        <v>0.03350520065834044</v>
      </c>
      <c r="D9" s="66">
        <v>29.52167</v>
      </c>
      <c r="E9" s="68">
        <f>+D9/D$6</f>
        <v>0.04178527746480303</v>
      </c>
      <c r="F9" s="61">
        <f>D9-B9</f>
        <v>10.38167</v>
      </c>
      <c r="G9" s="59">
        <f>D9/B9-1</f>
        <v>0.542407001044932</v>
      </c>
    </row>
    <row r="10" spans="1:7" s="36" customFormat="1" ht="12.75">
      <c r="A10" s="52" t="s">
        <v>24</v>
      </c>
      <c r="B10" s="43">
        <f>SUM(B6:B9)</f>
        <v>51.395799999999966</v>
      </c>
      <c r="C10" s="33">
        <f>+B10/B$6</f>
        <v>0.08997004137909781</v>
      </c>
      <c r="D10" s="67">
        <f>SUM(D6:D9)</f>
        <v>69.79616999999992</v>
      </c>
      <c r="E10" s="69">
        <f>+D10/D$6</f>
        <v>0.09879022187533963</v>
      </c>
      <c r="F10" s="34">
        <f>D10-B10</f>
        <v>18.400369999999953</v>
      </c>
      <c r="G10" s="35">
        <f>D10/B10-1</f>
        <v>0.35801310612929393</v>
      </c>
    </row>
    <row r="11" ht="12.75">
      <c r="A11" s="53"/>
    </row>
    <row r="12" spans="1:5" ht="12.75">
      <c r="A12" s="49" t="s">
        <v>17</v>
      </c>
      <c r="B12" s="13">
        <f>B5</f>
        <v>39355</v>
      </c>
      <c r="C12" s="13">
        <f>D5</f>
        <v>39721</v>
      </c>
      <c r="D12" s="19" t="str">
        <f>F5</f>
        <v>Var. Ass.</v>
      </c>
      <c r="E12" s="14" t="str">
        <f>G5</f>
        <v>Var. %</v>
      </c>
    </row>
    <row r="13" spans="1:5" ht="12.75">
      <c r="A13" s="51" t="s">
        <v>79</v>
      </c>
      <c r="B13" s="42">
        <v>1317.6</v>
      </c>
      <c r="C13" s="73">
        <v>1550.6</v>
      </c>
      <c r="D13" s="31">
        <f>C13-B13</f>
        <v>233</v>
      </c>
      <c r="E13" s="29">
        <f>C13/B13-1</f>
        <v>0.17683667273831216</v>
      </c>
    </row>
    <row r="14" spans="1:5" ht="12.75">
      <c r="A14" s="51" t="s">
        <v>80</v>
      </c>
      <c r="B14" s="42">
        <v>1525.1</v>
      </c>
      <c r="C14" s="73">
        <v>1730.9</v>
      </c>
      <c r="D14" s="31">
        <f>C14-B14</f>
        <v>205.80000000000018</v>
      </c>
      <c r="E14" s="29">
        <f>C14/B14-1</f>
        <v>0.13494197101829397</v>
      </c>
    </row>
    <row r="15" spans="1:5" ht="12.75">
      <c r="A15" s="70" t="s">
        <v>20</v>
      </c>
      <c r="B15" s="74">
        <v>226</v>
      </c>
      <c r="C15" s="75">
        <v>246.5</v>
      </c>
      <c r="D15" s="71">
        <f>C15-B15</f>
        <v>20.5</v>
      </c>
      <c r="E15" s="72">
        <f>C15/B15-1</f>
        <v>0.09070796460176989</v>
      </c>
    </row>
    <row r="16" ht="12.75">
      <c r="A16" s="53"/>
    </row>
    <row r="17" spans="1:5" ht="16.5" customHeight="1">
      <c r="A17" s="49" t="s">
        <v>25</v>
      </c>
      <c r="B17" s="13">
        <f>B12</f>
        <v>39355</v>
      </c>
      <c r="C17" s="13">
        <f>C12</f>
        <v>39721</v>
      </c>
      <c r="D17" s="19" t="str">
        <f>D12</f>
        <v>Var. Ass.</v>
      </c>
      <c r="E17" s="14" t="str">
        <f>E12</f>
        <v>Var. %</v>
      </c>
    </row>
    <row r="18" spans="1:5" ht="12.75">
      <c r="A18" s="50" t="s">
        <v>26</v>
      </c>
      <c r="B18" s="92">
        <f>+B10</f>
        <v>51.395799999999966</v>
      </c>
      <c r="C18" s="36">
        <v>69.8</v>
      </c>
      <c r="D18" s="39">
        <f>C18-B18</f>
        <v>18.40420000000003</v>
      </c>
      <c r="E18" s="40">
        <f>C18/B18-1</f>
        <v>0.3580876258371315</v>
      </c>
    </row>
    <row r="19" spans="1:5" ht="12.75">
      <c r="A19" s="51" t="s">
        <v>27</v>
      </c>
      <c r="B19" s="16">
        <v>299.2</v>
      </c>
      <c r="C19">
        <v>350.4</v>
      </c>
      <c r="D19" s="31">
        <f>C19-B19</f>
        <v>51.19999999999999</v>
      </c>
      <c r="E19" s="29">
        <f>C19/B19-1</f>
        <v>0.17112299465240643</v>
      </c>
    </row>
    <row r="20" spans="1:5" s="78" customFormat="1" ht="12.75">
      <c r="A20" s="70" t="s">
        <v>28</v>
      </c>
      <c r="B20" s="76">
        <f>+B18/B19</f>
        <v>0.1717774064171122</v>
      </c>
      <c r="C20" s="76">
        <f>+C18/C19</f>
        <v>0.19920091324200914</v>
      </c>
      <c r="D20" s="77" t="s">
        <v>84</v>
      </c>
      <c r="E20" s="72"/>
    </row>
    <row r="21" ht="12.75">
      <c r="A21" s="53"/>
    </row>
    <row r="22" ht="12.75">
      <c r="A22" s="53"/>
    </row>
    <row r="23" ht="12.75">
      <c r="A23" s="53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10" formulaRange="1"/>
    <ignoredError sqref="C10" formula="1"/>
    <ignoredError sqref="D1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4:G19"/>
  <sheetViews>
    <sheetView workbookViewId="0" topLeftCell="A1">
      <selection activeCell="H19" sqref="H19"/>
    </sheetView>
  </sheetViews>
  <sheetFormatPr defaultColWidth="9.140625" defaultRowHeight="12.75"/>
  <cols>
    <col min="1" max="1" width="41.00390625" style="0" customWidth="1"/>
    <col min="2" max="4" width="10.140625" style="0" bestFit="1" customWidth="1"/>
    <col min="5" max="5" width="11.57421875" style="0" bestFit="1" customWidth="1"/>
    <col min="6" max="6" width="8.8515625" style="0" bestFit="1" customWidth="1"/>
    <col min="7" max="7" width="8.421875" style="0" bestFit="1" customWidth="1"/>
  </cols>
  <sheetData>
    <row r="4" ht="12.75">
      <c r="A4" s="53"/>
    </row>
    <row r="5" spans="1:7" ht="12.75">
      <c r="A5" s="49" t="s">
        <v>94</v>
      </c>
      <c r="B5" s="13">
        <f>GAS!B5</f>
        <v>39355</v>
      </c>
      <c r="C5" s="19" t="str">
        <f>GAS!C5</f>
        <v>Inc%</v>
      </c>
      <c r="D5" s="13">
        <f>+GAS!D5</f>
        <v>39721</v>
      </c>
      <c r="E5" s="19" t="s">
        <v>21</v>
      </c>
      <c r="F5" s="19" t="s">
        <v>18</v>
      </c>
      <c r="G5" s="14" t="s">
        <v>19</v>
      </c>
    </row>
    <row r="6" spans="1:7" ht="12.75">
      <c r="A6" s="50" t="s">
        <v>22</v>
      </c>
      <c r="B6" s="56">
        <v>678.492</v>
      </c>
      <c r="C6" s="38">
        <f>+B6/B$6</f>
        <v>1</v>
      </c>
      <c r="D6" s="79">
        <v>1081.865</v>
      </c>
      <c r="E6" s="38">
        <f>+D6/D$6</f>
        <v>1</v>
      </c>
      <c r="F6" s="39">
        <f>D6-B6</f>
        <v>403.37300000000005</v>
      </c>
      <c r="G6" s="40">
        <f>D6/B6-1</f>
        <v>0.5945140104820692</v>
      </c>
    </row>
    <row r="7" spans="1:7" ht="12.75">
      <c r="A7" s="51" t="s">
        <v>23</v>
      </c>
      <c r="B7" s="31">
        <v>-647.635</v>
      </c>
      <c r="C7" s="41">
        <f>+B7/B$6</f>
        <v>-0.9545212029029082</v>
      </c>
      <c r="D7" s="80">
        <v>-1049.433</v>
      </c>
      <c r="E7" s="97">
        <f>+D7/D$6</f>
        <v>-0.9700221376974022</v>
      </c>
      <c r="F7" s="96">
        <f>D7-B7</f>
        <v>-401.798</v>
      </c>
      <c r="G7" s="59">
        <f>D7/B7-1</f>
        <v>0.6204081002416484</v>
      </c>
    </row>
    <row r="8" spans="1:7" ht="12.75">
      <c r="A8" s="51" t="s">
        <v>7</v>
      </c>
      <c r="B8" s="31">
        <v>-14.802</v>
      </c>
      <c r="C8" s="41">
        <f>+B8/B$6</f>
        <v>-0.021816027307617482</v>
      </c>
      <c r="D8" s="80">
        <v>-16.432</v>
      </c>
      <c r="E8" s="97">
        <f>+D8/D$6</f>
        <v>-0.01518858637630388</v>
      </c>
      <c r="F8" s="96">
        <f>D8-B8</f>
        <v>-1.629999999999999</v>
      </c>
      <c r="G8" s="59">
        <f>D8/B8-1</f>
        <v>0.11012025401972703</v>
      </c>
    </row>
    <row r="9" spans="1:7" ht="12.75">
      <c r="A9" s="51" t="s">
        <v>10</v>
      </c>
      <c r="B9" s="42">
        <v>12.137</v>
      </c>
      <c r="C9" s="28">
        <f>+B9/B$6</f>
        <v>0.01788819912393956</v>
      </c>
      <c r="D9" s="80">
        <v>17.316</v>
      </c>
      <c r="E9" s="99">
        <f>+D9/D$6</f>
        <v>0.016005693871231623</v>
      </c>
      <c r="F9" s="61">
        <f>D9-B9</f>
        <v>5.1789999999999985</v>
      </c>
      <c r="G9" s="59">
        <f>D9/B9-1</f>
        <v>0.42671170800032954</v>
      </c>
    </row>
    <row r="10" spans="1:7" ht="12.75">
      <c r="A10" s="52" t="s">
        <v>24</v>
      </c>
      <c r="B10" s="43">
        <f>SUM(B6:B9)</f>
        <v>28.19199999999997</v>
      </c>
      <c r="C10" s="33">
        <f>+B10/B$6</f>
        <v>0.041550968913413824</v>
      </c>
      <c r="D10" s="81">
        <f>SUM(D6:D9)</f>
        <v>33.31600000000002</v>
      </c>
      <c r="E10" s="98">
        <f>+D10/D$6</f>
        <v>0.030794969797525586</v>
      </c>
      <c r="F10" s="34">
        <f>D10-B10</f>
        <v>5.124000000000045</v>
      </c>
      <c r="G10" s="35">
        <f>D10/B10-1</f>
        <v>0.18175368898978617</v>
      </c>
    </row>
    <row r="11" ht="12.75">
      <c r="A11" s="53"/>
    </row>
    <row r="12" spans="1:5" ht="12.75">
      <c r="A12" s="49" t="s">
        <v>17</v>
      </c>
      <c r="B12" s="13">
        <f>B5</f>
        <v>39355</v>
      </c>
      <c r="C12" s="13">
        <f>D5</f>
        <v>39721</v>
      </c>
      <c r="D12" s="19" t="str">
        <f>F5</f>
        <v>Var. Ass.</v>
      </c>
      <c r="E12" s="14" t="str">
        <f>G5</f>
        <v>Var. %</v>
      </c>
    </row>
    <row r="13" spans="1:5" ht="12.75">
      <c r="A13" s="51" t="s">
        <v>29</v>
      </c>
      <c r="B13" s="42">
        <v>3257.4</v>
      </c>
      <c r="C13" s="73">
        <v>3650.7</v>
      </c>
      <c r="D13" s="100">
        <f>C13-B13</f>
        <v>393.2999999999997</v>
      </c>
      <c r="E13" s="29">
        <f>C13/B13-1</f>
        <v>0.12074046785780057</v>
      </c>
    </row>
    <row r="14" spans="1:5" ht="12.75">
      <c r="A14" s="54" t="s">
        <v>30</v>
      </c>
      <c r="B14" s="82">
        <v>1680.7</v>
      </c>
      <c r="C14" s="83">
        <v>1707.5</v>
      </c>
      <c r="D14" s="101">
        <f>C14-B14</f>
        <v>26.799999999999955</v>
      </c>
      <c r="E14" s="30">
        <f>C14/B14-1</f>
        <v>0.01594573689534129</v>
      </c>
    </row>
    <row r="15" ht="12.75">
      <c r="A15" s="53"/>
    </row>
    <row r="16" spans="1:5" ht="12.75">
      <c r="A16" s="49" t="s">
        <v>25</v>
      </c>
      <c r="B16" s="13">
        <f>B12</f>
        <v>39355</v>
      </c>
      <c r="C16" s="13">
        <f>C12</f>
        <v>39721</v>
      </c>
      <c r="D16" s="19" t="str">
        <f>D12</f>
        <v>Var. Ass.</v>
      </c>
      <c r="E16" s="14" t="str">
        <f>E12</f>
        <v>Var. %</v>
      </c>
    </row>
    <row r="17" spans="1:5" ht="12.75">
      <c r="A17" s="95" t="s">
        <v>26</v>
      </c>
      <c r="B17" s="56">
        <f>+B10</f>
        <v>28.19199999999997</v>
      </c>
      <c r="C17" s="36">
        <v>33.3</v>
      </c>
      <c r="D17" s="39">
        <f>C17-B17</f>
        <v>5.108000000000025</v>
      </c>
      <c r="E17" s="40">
        <f>C17/B17-1</f>
        <v>0.18118615209988764</v>
      </c>
    </row>
    <row r="18" spans="1:5" ht="12.75">
      <c r="A18" s="15" t="s">
        <v>27</v>
      </c>
      <c r="B18" s="16">
        <f>+GAS!B19</f>
        <v>299.2</v>
      </c>
      <c r="C18">
        <v>350.4</v>
      </c>
      <c r="D18" s="31">
        <f>C18-B18</f>
        <v>51.19999999999999</v>
      </c>
      <c r="E18" s="29">
        <f>C18/B18-1</f>
        <v>0.17112299465240643</v>
      </c>
    </row>
    <row r="19" spans="1:5" s="78" customFormat="1" ht="12.75">
      <c r="A19" s="84" t="s">
        <v>28</v>
      </c>
      <c r="B19" s="76">
        <f>+B17/B18</f>
        <v>0.0942245989304812</v>
      </c>
      <c r="C19" s="76">
        <f>+C17/C18</f>
        <v>0.09503424657534246</v>
      </c>
      <c r="D19" s="77" t="s">
        <v>85</v>
      </c>
      <c r="E19" s="72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10:D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5:G23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10.140625" style="0" bestFit="1" customWidth="1"/>
    <col min="4" max="4" width="10.00390625" style="0" bestFit="1" customWidth="1"/>
    <col min="5" max="5" width="8.421875" style="0" bestFit="1" customWidth="1"/>
    <col min="6" max="6" width="8.8515625" style="0" bestFit="1" customWidth="1"/>
    <col min="7" max="7" width="8.140625" style="0" bestFit="1" customWidth="1"/>
  </cols>
  <sheetData>
    <row r="5" spans="1:7" ht="15" customHeight="1">
      <c r="A5" s="49" t="s">
        <v>94</v>
      </c>
      <c r="B5" s="13">
        <f>+Elettrico!B5</f>
        <v>39355</v>
      </c>
      <c r="C5" s="19" t="s">
        <v>21</v>
      </c>
      <c r="D5" s="13">
        <f>+Elettrico!D5</f>
        <v>39721</v>
      </c>
      <c r="E5" s="19" t="s">
        <v>21</v>
      </c>
      <c r="F5" s="19" t="str">
        <f>Elettrico!F5</f>
        <v>Var. Ass.</v>
      </c>
      <c r="G5" s="14" t="str">
        <f>Elettrico!G5</f>
        <v>Var. %</v>
      </c>
    </row>
    <row r="6" spans="1:7" ht="12.75">
      <c r="A6" s="50" t="s">
        <v>22</v>
      </c>
      <c r="B6" s="56">
        <v>309.6758</v>
      </c>
      <c r="C6" s="38">
        <f>+B6/B$6</f>
        <v>1</v>
      </c>
      <c r="D6" s="86">
        <v>340.284</v>
      </c>
      <c r="E6" s="38">
        <f>+D6/D$6</f>
        <v>1</v>
      </c>
      <c r="F6" s="39">
        <f>D6-B6</f>
        <v>30.60820000000001</v>
      </c>
      <c r="G6" s="40">
        <f>D6/B6-1</f>
        <v>0.09883949601486464</v>
      </c>
    </row>
    <row r="7" spans="1:7" ht="12.75">
      <c r="A7" s="51" t="s">
        <v>23</v>
      </c>
      <c r="B7" s="31">
        <v>-252.4989</v>
      </c>
      <c r="C7" s="41">
        <f>+B7/B$6</f>
        <v>-0.8153652949310214</v>
      </c>
      <c r="D7" s="87">
        <v>-264.4437</v>
      </c>
      <c r="E7" s="99">
        <f>+D7/D$6</f>
        <v>-0.7771264590753605</v>
      </c>
      <c r="F7" s="96">
        <f>D7-B7</f>
        <v>-11.944799999999987</v>
      </c>
      <c r="G7" s="59">
        <f>D7/B7-1</f>
        <v>0.047306344700907665</v>
      </c>
    </row>
    <row r="8" spans="1:7" ht="12.75">
      <c r="A8" s="51" t="s">
        <v>7</v>
      </c>
      <c r="B8" s="31">
        <v>-68.44</v>
      </c>
      <c r="C8" s="41">
        <f>+B8/B$6</f>
        <v>-0.2210053223403314</v>
      </c>
      <c r="D8" s="87">
        <v>-77.4606</v>
      </c>
      <c r="E8" s="99">
        <f>+D8/D$6</f>
        <v>-0.22763515181436683</v>
      </c>
      <c r="F8" s="96">
        <f>D8-B8</f>
        <v>-9.020600000000002</v>
      </c>
      <c r="G8" s="59">
        <f>D8/B8-1</f>
        <v>0.13180303915838687</v>
      </c>
    </row>
    <row r="9" spans="1:7" ht="12.75">
      <c r="A9" s="51" t="s">
        <v>10</v>
      </c>
      <c r="B9" s="42">
        <v>97.74</v>
      </c>
      <c r="C9" s="28">
        <f>+B9/B$6</f>
        <v>0.3156204004316773</v>
      </c>
      <c r="D9" s="87">
        <v>96.5049</v>
      </c>
      <c r="E9" s="99">
        <f>+D9/D$6</f>
        <v>0.28360105088690624</v>
      </c>
      <c r="F9" s="61">
        <f>D9-B9</f>
        <v>-1.2350999999999885</v>
      </c>
      <c r="G9" s="59">
        <f>D9/B9-1</f>
        <v>-0.012636586863106092</v>
      </c>
    </row>
    <row r="10" spans="1:7" ht="12.75">
      <c r="A10" s="52" t="s">
        <v>24</v>
      </c>
      <c r="B10" s="43">
        <f>SUM(B6:B9)</f>
        <v>86.47689999999999</v>
      </c>
      <c r="C10" s="33">
        <f>+B10/B$6</f>
        <v>0.2792497831603244</v>
      </c>
      <c r="D10" s="88">
        <f>SUM(D6:D9)</f>
        <v>94.88460000000002</v>
      </c>
      <c r="E10" s="69">
        <f>+D10/D$6</f>
        <v>0.2788394399971789</v>
      </c>
      <c r="F10" s="34">
        <f>D10-B10</f>
        <v>8.407700000000034</v>
      </c>
      <c r="G10" s="35">
        <f>D10/B10-1</f>
        <v>0.09722480801231348</v>
      </c>
    </row>
    <row r="11" spans="1:7" ht="12.75">
      <c r="A11" s="55"/>
      <c r="B11" s="16"/>
      <c r="C11" s="16"/>
      <c r="D11" s="16"/>
      <c r="E11" s="16"/>
      <c r="F11" s="16"/>
      <c r="G11" s="16"/>
    </row>
    <row r="12" spans="1:5" ht="12.75">
      <c r="A12" s="49" t="s">
        <v>17</v>
      </c>
      <c r="B12" s="13">
        <f>B5</f>
        <v>39355</v>
      </c>
      <c r="C12" s="13">
        <f>D5</f>
        <v>39721</v>
      </c>
      <c r="D12" s="19" t="str">
        <f>F5</f>
        <v>Var. Ass.</v>
      </c>
      <c r="E12" s="14" t="str">
        <f>G5</f>
        <v>Var. %</v>
      </c>
    </row>
    <row r="13" spans="1:5" ht="12.75">
      <c r="A13" s="102" t="s">
        <v>80</v>
      </c>
      <c r="B13" s="16"/>
      <c r="D13" s="16"/>
      <c r="E13" s="17"/>
    </row>
    <row r="14" spans="1:5" ht="12.75">
      <c r="A14" s="51" t="s">
        <v>31</v>
      </c>
      <c r="B14" s="44">
        <v>190.4</v>
      </c>
      <c r="C14" s="85">
        <v>197</v>
      </c>
      <c r="D14" s="31">
        <f>C14-B14</f>
        <v>6.599999999999994</v>
      </c>
      <c r="E14" s="29">
        <f>C14/B14-1</f>
        <v>0.034663865546218364</v>
      </c>
    </row>
    <row r="15" spans="1:5" ht="12.75">
      <c r="A15" s="51" t="s">
        <v>86</v>
      </c>
      <c r="B15" s="44">
        <v>168.2</v>
      </c>
      <c r="C15" s="85">
        <v>170.4</v>
      </c>
      <c r="D15" s="31">
        <f>C15-B15</f>
        <v>2.200000000000017</v>
      </c>
      <c r="E15" s="29">
        <f>C15/B15-1</f>
        <v>0.013079667063020217</v>
      </c>
    </row>
    <row r="16" spans="1:5" ht="12.75">
      <c r="A16" s="54" t="s">
        <v>32</v>
      </c>
      <c r="B16" s="45">
        <v>168.5</v>
      </c>
      <c r="C16" s="90">
        <v>170.7</v>
      </c>
      <c r="D16" s="32">
        <f>C16-B16</f>
        <v>2.1999999999999886</v>
      </c>
      <c r="E16" s="30">
        <f>C16/B16-1</f>
        <v>0.013056379821958286</v>
      </c>
    </row>
    <row r="17" spans="1:5" ht="12.75">
      <c r="A17" s="55"/>
      <c r="B17" s="44"/>
      <c r="C17" s="89"/>
      <c r="D17" s="31"/>
      <c r="E17" s="41"/>
    </row>
    <row r="18" spans="1:5" ht="38.25" customHeight="1">
      <c r="A18" s="134" t="s">
        <v>87</v>
      </c>
      <c r="B18" s="134"/>
      <c r="C18" s="134"/>
      <c r="D18" s="134"/>
      <c r="E18" s="134"/>
    </row>
    <row r="19" ht="12.75">
      <c r="A19" s="53"/>
    </row>
    <row r="20" spans="1:5" ht="12.75">
      <c r="A20" s="49" t="s">
        <v>25</v>
      </c>
      <c r="B20" s="13">
        <f>B12</f>
        <v>39355</v>
      </c>
      <c r="C20" s="13">
        <f>C12</f>
        <v>39721</v>
      </c>
      <c r="D20" s="19" t="str">
        <f>D12</f>
        <v>Var. Ass.</v>
      </c>
      <c r="E20" s="14" t="str">
        <f>E12</f>
        <v>Var. %</v>
      </c>
    </row>
    <row r="21" spans="1:5" ht="12.75">
      <c r="A21" s="95" t="s">
        <v>26</v>
      </c>
      <c r="B21" s="56">
        <f>+B10</f>
        <v>86.47689999999999</v>
      </c>
      <c r="C21" s="36">
        <v>94.9</v>
      </c>
      <c r="D21" s="39">
        <f>C21-B21</f>
        <v>8.42310000000002</v>
      </c>
      <c r="E21" s="40">
        <f>C21/B21-1</f>
        <v>0.09740289025161664</v>
      </c>
    </row>
    <row r="22" spans="1:5" ht="12.75">
      <c r="A22" s="15" t="s">
        <v>27</v>
      </c>
      <c r="B22" s="16">
        <f>+Elettrico!B18</f>
        <v>299.2</v>
      </c>
      <c r="C22">
        <v>350.4</v>
      </c>
      <c r="D22" s="31">
        <f>C22-B22</f>
        <v>51.19999999999999</v>
      </c>
      <c r="E22" s="29">
        <f>C22/B22-1</f>
        <v>0.17112299465240643</v>
      </c>
    </row>
    <row r="23" spans="1:5" s="78" customFormat="1" ht="12.75">
      <c r="A23" s="84" t="s">
        <v>28</v>
      </c>
      <c r="B23" s="76">
        <f>+B21/B22</f>
        <v>0.28902707219251333</v>
      </c>
      <c r="C23" s="76">
        <f>+C21/C22</f>
        <v>0.27083333333333337</v>
      </c>
      <c r="D23" s="77" t="s">
        <v>88</v>
      </c>
      <c r="E23" s="72"/>
    </row>
  </sheetData>
  <mergeCells count="1">
    <mergeCell ref="A18:E18"/>
  </mergeCells>
  <printOptions/>
  <pageMargins left="0.75" right="0.75" top="1" bottom="1" header="0.5" footer="0.5"/>
  <pageSetup horizontalDpi="600" verticalDpi="600" orientation="portrait" paperSize="9" r:id="rId1"/>
  <ignoredErrors>
    <ignoredError sqref="C10:D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1">
      <selection activeCell="E27" sqref="E27"/>
    </sheetView>
  </sheetViews>
  <sheetFormatPr defaultColWidth="9.140625" defaultRowHeight="12.75"/>
  <cols>
    <col min="1" max="1" width="38.421875" style="0" customWidth="1"/>
    <col min="2" max="7" width="11.28125" style="0" customWidth="1"/>
  </cols>
  <sheetData>
    <row r="3" spans="1:7" ht="12.75">
      <c r="A3" s="49" t="s">
        <v>94</v>
      </c>
      <c r="B3" s="13">
        <f>+Idrico!B5</f>
        <v>39355</v>
      </c>
      <c r="C3" s="19" t="str">
        <f>Idrico!C5</f>
        <v>Inc%</v>
      </c>
      <c r="D3" s="13">
        <f>+Idrico!D5</f>
        <v>39721</v>
      </c>
      <c r="E3" s="19" t="str">
        <f>C3</f>
        <v>Inc%</v>
      </c>
      <c r="F3" s="19" t="str">
        <f>Idrico!F5</f>
        <v>Var. Ass.</v>
      </c>
      <c r="G3" s="14" t="str">
        <f>Idrico!G5</f>
        <v>Var. %</v>
      </c>
    </row>
    <row r="4" spans="1:7" ht="12.75">
      <c r="A4" s="50" t="s">
        <v>22</v>
      </c>
      <c r="B4" s="37">
        <v>411.7</v>
      </c>
      <c r="C4" s="64">
        <f>+B4/B$4</f>
        <v>1</v>
      </c>
      <c r="D4" s="65">
        <v>467.9647</v>
      </c>
      <c r="E4" s="38">
        <f>+D4/D$4</f>
        <v>1</v>
      </c>
      <c r="F4" s="39">
        <f>D4-B4</f>
        <v>56.264700000000005</v>
      </c>
      <c r="G4" s="40">
        <f>D4/B4-1</f>
        <v>0.1366643186786496</v>
      </c>
    </row>
    <row r="5" spans="1:7" ht="12.75">
      <c r="A5" s="51" t="s">
        <v>23</v>
      </c>
      <c r="B5" s="31">
        <v>-210.7</v>
      </c>
      <c r="C5" s="41">
        <f>+B5/B$4</f>
        <v>-0.5117804226378431</v>
      </c>
      <c r="D5" s="91">
        <v>-244.2517</v>
      </c>
      <c r="E5" s="60">
        <f>+D5/D$4</f>
        <v>-0.5219447107869462</v>
      </c>
      <c r="F5" s="96">
        <f>D5-B5</f>
        <v>-33.55170000000001</v>
      </c>
      <c r="G5" s="59">
        <f>D5/B5-1</f>
        <v>0.15923920265780733</v>
      </c>
    </row>
    <row r="6" spans="1:7" ht="12.75">
      <c r="A6" s="51" t="s">
        <v>7</v>
      </c>
      <c r="B6" s="31">
        <v>-96.64</v>
      </c>
      <c r="C6" s="41">
        <f>+B6/B$4</f>
        <v>-0.2347340296332281</v>
      </c>
      <c r="D6" s="91">
        <v>-108.0303</v>
      </c>
      <c r="E6" s="60">
        <f>+D6/D$4</f>
        <v>-0.23085138686742823</v>
      </c>
      <c r="F6" s="96">
        <f>D6-B6</f>
        <v>-11.390299999999996</v>
      </c>
      <c r="G6" s="59">
        <f>D6/B6-1</f>
        <v>0.11786320364238412</v>
      </c>
    </row>
    <row r="7" spans="1:7" ht="12.75">
      <c r="A7" s="51" t="s">
        <v>10</v>
      </c>
      <c r="B7" s="42">
        <v>10.356</v>
      </c>
      <c r="C7" s="28">
        <f>+B7/B$4</f>
        <v>0.025154238523196502</v>
      </c>
      <c r="D7" s="91">
        <v>14.514</v>
      </c>
      <c r="E7" s="60">
        <f>+D7/D$4</f>
        <v>0.031015159904155164</v>
      </c>
      <c r="F7" s="61">
        <f>D7-B7</f>
        <v>4.1579999999999995</v>
      </c>
      <c r="G7" s="59">
        <f>D7/B7-1</f>
        <v>0.40150637311703363</v>
      </c>
    </row>
    <row r="8" spans="1:7" ht="12.75">
      <c r="A8" s="52" t="s">
        <v>24</v>
      </c>
      <c r="B8" s="43">
        <f>SUM(B4:B7)</f>
        <v>114.716</v>
      </c>
      <c r="C8" s="33">
        <f>+B8/B$4</f>
        <v>0.2786397862521253</v>
      </c>
      <c r="D8" s="67">
        <f>SUM(D4:D7)</f>
        <v>130.1967</v>
      </c>
      <c r="E8" s="33">
        <f>+D8/D$4</f>
        <v>0.27821906224978077</v>
      </c>
      <c r="F8" s="34">
        <f>D8-B8</f>
        <v>15.480699999999999</v>
      </c>
      <c r="G8" s="35">
        <f>D8/B8-1</f>
        <v>0.13494804560828477</v>
      </c>
    </row>
    <row r="9" spans="1:7" ht="12.75">
      <c r="A9" s="55"/>
      <c r="B9" s="16"/>
      <c r="C9" s="16"/>
      <c r="D9" s="16"/>
      <c r="E9" s="16"/>
      <c r="F9" s="16"/>
      <c r="G9" s="16"/>
    </row>
    <row r="10" spans="1:7" ht="12.75">
      <c r="A10" s="49" t="s">
        <v>81</v>
      </c>
      <c r="B10" s="13">
        <f aca="true" t="shared" si="0" ref="B10:G10">B3</f>
        <v>39355</v>
      </c>
      <c r="C10" s="19" t="str">
        <f t="shared" si="0"/>
        <v>Inc%</v>
      </c>
      <c r="D10" s="13">
        <f t="shared" si="0"/>
        <v>39721</v>
      </c>
      <c r="E10" s="19" t="str">
        <f t="shared" si="0"/>
        <v>Inc%</v>
      </c>
      <c r="F10" s="19" t="str">
        <f t="shared" si="0"/>
        <v>Var. Ass.</v>
      </c>
      <c r="G10" s="14" t="str">
        <f t="shared" si="0"/>
        <v>Var. %</v>
      </c>
    </row>
    <row r="11" spans="1:7" ht="12.75">
      <c r="A11" s="51" t="s">
        <v>33</v>
      </c>
      <c r="B11" s="42">
        <v>1253.3</v>
      </c>
      <c r="C11" s="28">
        <f>+B11/B$15</f>
        <v>0.3781720527443348</v>
      </c>
      <c r="D11" s="66">
        <v>1311.8</v>
      </c>
      <c r="E11" s="28">
        <f aca="true" t="shared" si="1" ref="E11:E22">+D11/D$15</f>
        <v>0.3429004600585529</v>
      </c>
      <c r="F11" s="31">
        <f>D11-B11</f>
        <v>58.5</v>
      </c>
      <c r="G11" s="59">
        <f>D11/B11-1</f>
        <v>0.046676773318439224</v>
      </c>
    </row>
    <row r="12" spans="1:7" ht="12.75">
      <c r="A12" s="51" t="s">
        <v>34</v>
      </c>
      <c r="B12" s="42">
        <v>1039.2</v>
      </c>
      <c r="C12" s="28">
        <f>+B12/B$15</f>
        <v>0.3135692948311759</v>
      </c>
      <c r="D12" s="91">
        <v>1018.2</v>
      </c>
      <c r="E12" s="28">
        <f t="shared" si="1"/>
        <v>0.2661543287327478</v>
      </c>
      <c r="F12" s="127">
        <f aca="true" t="shared" si="2" ref="F12:F22">D12-B12</f>
        <v>-21</v>
      </c>
      <c r="G12" s="29">
        <f aca="true" t="shared" si="3" ref="G12:G22">D12/B12-1</f>
        <v>-0.020207852193995346</v>
      </c>
    </row>
    <row r="13" spans="1:7" ht="12.75">
      <c r="A13" s="51" t="s">
        <v>35</v>
      </c>
      <c r="B13" s="42">
        <v>720.1</v>
      </c>
      <c r="C13" s="28">
        <f>+B13/B$15</f>
        <v>0.21728372710539817</v>
      </c>
      <c r="D13" s="91">
        <v>1077.4</v>
      </c>
      <c r="E13" s="28">
        <f t="shared" si="1"/>
        <v>0.281629025512338</v>
      </c>
      <c r="F13" s="31">
        <f t="shared" si="2"/>
        <v>357.30000000000007</v>
      </c>
      <c r="G13" s="29">
        <f t="shared" si="3"/>
        <v>0.4961810859602833</v>
      </c>
    </row>
    <row r="14" spans="1:7" ht="12.75">
      <c r="A14" s="51" t="s">
        <v>36</v>
      </c>
      <c r="B14" s="42">
        <v>301.5</v>
      </c>
      <c r="C14" s="28">
        <f>+B14/B$15</f>
        <v>0.09097492531909115</v>
      </c>
      <c r="D14" s="91">
        <v>418.2</v>
      </c>
      <c r="E14" s="28">
        <f t="shared" si="1"/>
        <v>0.10931618569636135</v>
      </c>
      <c r="F14" s="31">
        <f t="shared" si="2"/>
        <v>116.69999999999999</v>
      </c>
      <c r="G14" s="29">
        <f t="shared" si="3"/>
        <v>0.38706467661691546</v>
      </c>
    </row>
    <row r="15" spans="1:7" s="36" customFormat="1" ht="12.75">
      <c r="A15" s="128" t="s">
        <v>37</v>
      </c>
      <c r="B15" s="129">
        <f>SUM(B11:B14)</f>
        <v>3314.1</v>
      </c>
      <c r="C15" s="130">
        <f>+B15/B$15</f>
        <v>1</v>
      </c>
      <c r="D15" s="131">
        <f>SUM(D11:D14)</f>
        <v>3825.6</v>
      </c>
      <c r="E15" s="130">
        <f t="shared" si="1"/>
        <v>1</v>
      </c>
      <c r="F15" s="132">
        <f t="shared" si="2"/>
        <v>511.5</v>
      </c>
      <c r="G15" s="133">
        <f t="shared" si="3"/>
        <v>0.1543405449443287</v>
      </c>
    </row>
    <row r="16" spans="1:7" ht="12.75">
      <c r="A16" s="51" t="s">
        <v>38</v>
      </c>
      <c r="B16" s="42">
        <v>1169.1</v>
      </c>
      <c r="C16" s="28">
        <f aca="true" t="shared" si="4" ref="C16:C22">+B16/B$22</f>
        <v>0.35276545668507286</v>
      </c>
      <c r="D16" s="91">
        <v>1191.1</v>
      </c>
      <c r="E16" s="28">
        <f t="shared" si="1"/>
        <v>0.31134985361773315</v>
      </c>
      <c r="F16" s="31">
        <f t="shared" si="2"/>
        <v>22</v>
      </c>
      <c r="G16" s="29">
        <f t="shared" si="3"/>
        <v>0.01881789410657775</v>
      </c>
    </row>
    <row r="17" spans="1:7" ht="12.75">
      <c r="A17" s="51" t="s">
        <v>39</v>
      </c>
      <c r="B17" s="42">
        <v>445.6</v>
      </c>
      <c r="C17" s="28">
        <f t="shared" si="4"/>
        <v>0.13445581002383755</v>
      </c>
      <c r="D17" s="91">
        <v>443</v>
      </c>
      <c r="E17" s="28">
        <f t="shared" si="1"/>
        <v>0.11579882894186533</v>
      </c>
      <c r="F17" s="127">
        <f t="shared" si="2"/>
        <v>-2.6000000000000227</v>
      </c>
      <c r="G17" s="29">
        <f t="shared" si="3"/>
        <v>-0.005834829443447043</v>
      </c>
    </row>
    <row r="18" spans="1:7" ht="12.75">
      <c r="A18" s="51" t="s">
        <v>40</v>
      </c>
      <c r="B18" s="42">
        <v>190.8</v>
      </c>
      <c r="C18" s="28">
        <f t="shared" si="4"/>
        <v>0.0575721915452159</v>
      </c>
      <c r="D18" s="91">
        <v>261.3</v>
      </c>
      <c r="E18" s="28">
        <f t="shared" si="1"/>
        <v>0.0683030112923463</v>
      </c>
      <c r="F18" s="31">
        <f t="shared" si="2"/>
        <v>70.5</v>
      </c>
      <c r="G18" s="29">
        <f t="shared" si="3"/>
        <v>0.3694968553459119</v>
      </c>
    </row>
    <row r="19" spans="1:7" ht="12.75">
      <c r="A19" s="51" t="s">
        <v>41</v>
      </c>
      <c r="B19" s="42">
        <v>261</v>
      </c>
      <c r="C19" s="28">
        <f t="shared" si="4"/>
        <v>0.07875441296279533</v>
      </c>
      <c r="D19" s="91">
        <v>267.9</v>
      </c>
      <c r="E19" s="28">
        <f t="shared" si="1"/>
        <v>0.07002823086574654</v>
      </c>
      <c r="F19" s="31">
        <f t="shared" si="2"/>
        <v>6.899999999999977</v>
      </c>
      <c r="G19" s="29">
        <f t="shared" si="3"/>
        <v>0.02643678160919527</v>
      </c>
    </row>
    <row r="20" spans="1:7" ht="12.75">
      <c r="A20" s="51" t="s">
        <v>42</v>
      </c>
      <c r="B20" s="42">
        <v>644</v>
      </c>
      <c r="C20" s="28">
        <f t="shared" si="4"/>
        <v>0.1943212335173954</v>
      </c>
      <c r="D20" s="91">
        <v>779.3</v>
      </c>
      <c r="E20" s="28">
        <f t="shared" si="1"/>
        <v>0.20370660811375993</v>
      </c>
      <c r="F20" s="31">
        <f t="shared" si="2"/>
        <v>135.29999999999995</v>
      </c>
      <c r="G20" s="29">
        <f t="shared" si="3"/>
        <v>0.21009316770186337</v>
      </c>
    </row>
    <row r="21" spans="1:7" ht="12.75">
      <c r="A21" s="51" t="s">
        <v>43</v>
      </c>
      <c r="B21" s="42">
        <v>603.6</v>
      </c>
      <c r="C21" s="28">
        <f t="shared" si="4"/>
        <v>0.182130895265683</v>
      </c>
      <c r="D21" s="91">
        <v>882.9</v>
      </c>
      <c r="E21" s="28">
        <f t="shared" si="1"/>
        <v>0.23078732747804265</v>
      </c>
      <c r="F21" s="31">
        <f t="shared" si="2"/>
        <v>279.29999999999995</v>
      </c>
      <c r="G21" s="29">
        <f t="shared" si="3"/>
        <v>0.4627236580516898</v>
      </c>
    </row>
    <row r="22" spans="1:7" s="36" customFormat="1" ht="12.75">
      <c r="A22" s="128" t="s">
        <v>44</v>
      </c>
      <c r="B22" s="129">
        <f>SUM(B16:B21)</f>
        <v>3314.1</v>
      </c>
      <c r="C22" s="130">
        <f t="shared" si="4"/>
        <v>1</v>
      </c>
      <c r="D22" s="131">
        <f>SUM(D16:D21)</f>
        <v>3825.4999999999995</v>
      </c>
      <c r="E22" s="130">
        <f t="shared" si="1"/>
        <v>0.9999738603094939</v>
      </c>
      <c r="F22" s="132">
        <f t="shared" si="2"/>
        <v>511.39999999999964</v>
      </c>
      <c r="G22" s="133">
        <f t="shared" si="3"/>
        <v>0.1543103708397453</v>
      </c>
    </row>
    <row r="23" ht="12.75">
      <c r="A23" s="53"/>
    </row>
    <row r="24" spans="1:5" ht="12.75">
      <c r="A24" s="49" t="s">
        <v>78</v>
      </c>
      <c r="B24" s="13">
        <f>B10</f>
        <v>39355</v>
      </c>
      <c r="C24" s="13">
        <v>39721</v>
      </c>
      <c r="D24" s="13" t="str">
        <f>F10</f>
        <v>Var. Ass.</v>
      </c>
      <c r="E24" s="14" t="str">
        <f>G10</f>
        <v>Var. %</v>
      </c>
    </row>
    <row r="25" spans="1:5" ht="12.75">
      <c r="A25" s="95" t="s">
        <v>26</v>
      </c>
      <c r="B25" s="56">
        <f>+B8</f>
        <v>114.716</v>
      </c>
      <c r="C25" s="36">
        <v>130.2</v>
      </c>
      <c r="D25" s="39">
        <f>C25-B25</f>
        <v>15.483999999999995</v>
      </c>
      <c r="E25" s="40">
        <f>C25/B25-1</f>
        <v>0.13497681230168412</v>
      </c>
    </row>
    <row r="26" spans="1:5" ht="12.75">
      <c r="A26" s="15" t="s">
        <v>27</v>
      </c>
      <c r="B26" s="16">
        <f>+Idrico!B22</f>
        <v>299.2</v>
      </c>
      <c r="C26">
        <v>350.4</v>
      </c>
      <c r="D26" s="31">
        <f>C26-B26</f>
        <v>51.19999999999999</v>
      </c>
      <c r="E26" s="29">
        <f>C26/B26-1</f>
        <v>0.17112299465240643</v>
      </c>
    </row>
    <row r="27" spans="1:5" s="78" customFormat="1" ht="12.75">
      <c r="A27" s="84" t="s">
        <v>28</v>
      </c>
      <c r="B27" s="76">
        <f>+B25/B26</f>
        <v>0.3834090909090909</v>
      </c>
      <c r="C27" s="76">
        <f>+C25/C26</f>
        <v>0.3715753424657534</v>
      </c>
      <c r="D27" s="77" t="s">
        <v>89</v>
      </c>
      <c r="E27" s="93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8:D8 C15:D15 C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5:G23"/>
  <sheetViews>
    <sheetView workbookViewId="0" topLeftCell="A1">
      <selection activeCell="E22" sqref="E22"/>
    </sheetView>
  </sheetViews>
  <sheetFormatPr defaultColWidth="9.140625" defaultRowHeight="12.75"/>
  <cols>
    <col min="1" max="1" width="33.00390625" style="0" customWidth="1"/>
    <col min="2" max="4" width="10.140625" style="0" bestFit="1" customWidth="1"/>
    <col min="5" max="5" width="8.421875" style="0" bestFit="1" customWidth="1"/>
    <col min="6" max="6" width="8.8515625" style="0" bestFit="1" customWidth="1"/>
    <col min="7" max="7" width="8.140625" style="0" bestFit="1" customWidth="1"/>
  </cols>
  <sheetData>
    <row r="5" spans="1:7" ht="12.75">
      <c r="A5" s="49" t="s">
        <v>94</v>
      </c>
      <c r="B5" s="13">
        <f>+Ambiente!B3</f>
        <v>39355</v>
      </c>
      <c r="C5" s="19" t="str">
        <f>Ambiente!C3</f>
        <v>Inc%</v>
      </c>
      <c r="D5" s="13">
        <f>+Ambiente!D3</f>
        <v>39721</v>
      </c>
      <c r="E5" s="19" t="str">
        <f>C5</f>
        <v>Inc%</v>
      </c>
      <c r="F5" s="19" t="str">
        <f>Ambiente!F3</f>
        <v>Var. Ass.</v>
      </c>
      <c r="G5" s="14" t="str">
        <f>Ambiente!G3</f>
        <v>Var. %</v>
      </c>
    </row>
    <row r="6" spans="1:7" ht="12.75">
      <c r="A6" s="50" t="s">
        <v>22</v>
      </c>
      <c r="B6" s="56">
        <v>112.551</v>
      </c>
      <c r="C6" s="38">
        <f>+B6/B$6</f>
        <v>1</v>
      </c>
      <c r="D6" s="65">
        <v>115.638</v>
      </c>
      <c r="E6" s="38">
        <f>+D6/D$6</f>
        <v>1</v>
      </c>
      <c r="F6" s="39">
        <f>D6-B6</f>
        <v>3.0870000000000033</v>
      </c>
      <c r="G6" s="40">
        <f>D6/B6-1</f>
        <v>0.02742756617000297</v>
      </c>
    </row>
    <row r="7" spans="1:7" ht="12.75">
      <c r="A7" s="51" t="s">
        <v>23</v>
      </c>
      <c r="B7" s="31">
        <v>-92.517</v>
      </c>
      <c r="C7" s="41">
        <f>+B7/B$6</f>
        <v>-0.8220006930191646</v>
      </c>
      <c r="D7" s="91">
        <v>-95.196</v>
      </c>
      <c r="E7" s="99">
        <f>+D7/D$6</f>
        <v>-0.823224199657552</v>
      </c>
      <c r="F7" s="96">
        <f>D7-B7</f>
        <v>-2.679000000000002</v>
      </c>
      <c r="G7" s="59">
        <f>D7/B7-1</f>
        <v>0.028956840364473546</v>
      </c>
    </row>
    <row r="8" spans="1:7" ht="12.75">
      <c r="A8" s="51" t="s">
        <v>7</v>
      </c>
      <c r="B8" s="31">
        <v>-16.589</v>
      </c>
      <c r="C8" s="41">
        <f>+B8/B$6</f>
        <v>-0.14739096054233192</v>
      </c>
      <c r="D8" s="91">
        <v>-14.916</v>
      </c>
      <c r="E8" s="99">
        <f>+D8/D$6</f>
        <v>-0.1289887407253671</v>
      </c>
      <c r="F8" s="103">
        <f>D8-B8</f>
        <v>1.6729999999999983</v>
      </c>
      <c r="G8" s="59">
        <f>D8/B8-1</f>
        <v>-0.10084996081740905</v>
      </c>
    </row>
    <row r="9" spans="1:7" ht="12.75">
      <c r="A9" s="51" t="s">
        <v>10</v>
      </c>
      <c r="B9" s="42">
        <v>14.926</v>
      </c>
      <c r="C9" s="28">
        <f>+B9/B$6</f>
        <v>0.13261543655764943</v>
      </c>
      <c r="D9" s="91">
        <v>16.64</v>
      </c>
      <c r="E9" s="60">
        <f>+D9/D$6</f>
        <v>0.14389733478614297</v>
      </c>
      <c r="F9" s="61">
        <f>D9-B9</f>
        <v>1.7140000000000004</v>
      </c>
      <c r="G9" s="59">
        <f>D9/B9-1</f>
        <v>0.11483317700656581</v>
      </c>
    </row>
    <row r="10" spans="1:7" ht="12.75">
      <c r="A10" s="52" t="s">
        <v>24</v>
      </c>
      <c r="B10" s="43">
        <f>SUM(B6:B9)</f>
        <v>18.37100000000001</v>
      </c>
      <c r="C10" s="33">
        <f>+B10/B$6</f>
        <v>0.16322378299615292</v>
      </c>
      <c r="D10" s="67">
        <f>SUM(D6:D9)</f>
        <v>22.166000000000007</v>
      </c>
      <c r="E10" s="33">
        <f>+D10/D$6</f>
        <v>0.1916843944032239</v>
      </c>
      <c r="F10" s="34">
        <f>D10-B10</f>
        <v>3.794999999999998</v>
      </c>
      <c r="G10" s="35">
        <f>D10/B10-1</f>
        <v>0.20657558107887408</v>
      </c>
    </row>
    <row r="11" spans="1:7" ht="12.75">
      <c r="A11" s="55"/>
      <c r="B11" s="16"/>
      <c r="C11" s="16"/>
      <c r="D11" s="16"/>
      <c r="E11" s="16"/>
      <c r="F11" s="16"/>
      <c r="G11" s="16"/>
    </row>
    <row r="12" ht="12.75">
      <c r="A12" s="53"/>
    </row>
    <row r="13" spans="1:5" ht="12.75">
      <c r="A13" s="49" t="s">
        <v>17</v>
      </c>
      <c r="B13" s="13">
        <f>B5</f>
        <v>39355</v>
      </c>
      <c r="C13" s="13">
        <f>D5</f>
        <v>39721</v>
      </c>
      <c r="D13" s="19" t="str">
        <f>F5</f>
        <v>Var. Ass.</v>
      </c>
      <c r="E13" s="14" t="str">
        <f>G5</f>
        <v>Var. %</v>
      </c>
    </row>
    <row r="14" spans="1:5" ht="12.75">
      <c r="A14" s="94" t="s">
        <v>45</v>
      </c>
      <c r="B14" s="16"/>
      <c r="D14" s="16"/>
      <c r="E14" s="17"/>
    </row>
    <row r="15" spans="1:5" ht="12.75">
      <c r="A15" s="54" t="s">
        <v>82</v>
      </c>
      <c r="B15" s="18">
        <v>235.4</v>
      </c>
      <c r="C15" s="58">
        <v>279.2</v>
      </c>
      <c r="D15" s="32">
        <f>C15-B15</f>
        <v>43.79999999999998</v>
      </c>
      <c r="E15" s="30">
        <f>C15/B15-1</f>
        <v>0.1860662701784197</v>
      </c>
    </row>
    <row r="16" spans="1:5" ht="12.75">
      <c r="A16" s="94" t="s">
        <v>46</v>
      </c>
      <c r="B16" s="16"/>
      <c r="D16" s="31"/>
      <c r="E16" s="29"/>
    </row>
    <row r="17" spans="1:5" ht="12.75">
      <c r="A17" s="51" t="s">
        <v>83</v>
      </c>
      <c r="B17" s="16">
        <v>311.4</v>
      </c>
      <c r="C17" s="85">
        <v>326</v>
      </c>
      <c r="D17" s="31">
        <f>C17-B17</f>
        <v>14.600000000000023</v>
      </c>
      <c r="E17" s="29">
        <f>C17/B17-1</f>
        <v>0.04688503532434174</v>
      </c>
    </row>
    <row r="18" spans="1:5" ht="12.75">
      <c r="A18" s="54" t="s">
        <v>47</v>
      </c>
      <c r="B18" s="18">
        <v>60</v>
      </c>
      <c r="C18" s="58">
        <v>63</v>
      </c>
      <c r="D18" s="104">
        <f>C18-B18</f>
        <v>3</v>
      </c>
      <c r="E18" s="30">
        <f>C18/B18-1</f>
        <v>0.050000000000000044</v>
      </c>
    </row>
    <row r="19" ht="12.75">
      <c r="A19" s="53"/>
    </row>
    <row r="20" spans="1:5" ht="12.75">
      <c r="A20" s="49" t="s">
        <v>25</v>
      </c>
      <c r="B20" s="13">
        <f>B13</f>
        <v>39355</v>
      </c>
      <c r="C20" s="13">
        <f>C13</f>
        <v>39721</v>
      </c>
      <c r="D20" s="19" t="str">
        <f>D13</f>
        <v>Var. Ass.</v>
      </c>
      <c r="E20" s="14" t="str">
        <f>E13</f>
        <v>Var. %</v>
      </c>
    </row>
    <row r="21" spans="1:5" ht="12.75">
      <c r="A21" s="95" t="s">
        <v>26</v>
      </c>
      <c r="B21" s="92">
        <f>+B10</f>
        <v>18.37100000000001</v>
      </c>
      <c r="C21" s="36">
        <v>22.2</v>
      </c>
      <c r="D21" s="39">
        <f>C21-B21</f>
        <v>3.82899999999999</v>
      </c>
      <c r="E21" s="40">
        <f>C21/B21-1</f>
        <v>0.20842632409776218</v>
      </c>
    </row>
    <row r="22" spans="1:5" ht="12.75">
      <c r="A22" s="15" t="s">
        <v>27</v>
      </c>
      <c r="B22" s="16">
        <f>+Ambiente!B26</f>
        <v>299.2</v>
      </c>
      <c r="C22">
        <v>350.4</v>
      </c>
      <c r="D22" s="31">
        <f>C22-B22</f>
        <v>51.19999999999999</v>
      </c>
      <c r="E22" s="29">
        <f>C22/B22-1</f>
        <v>0.17112299465240643</v>
      </c>
    </row>
    <row r="23" spans="1:5" s="78" customFormat="1" ht="12.75">
      <c r="A23" s="84" t="s">
        <v>28</v>
      </c>
      <c r="B23" s="76">
        <f>+B21/B22</f>
        <v>0.06140040106951875</v>
      </c>
      <c r="C23" s="76">
        <f>+C21/C22</f>
        <v>0.06335616438356165</v>
      </c>
      <c r="D23" s="77" t="s">
        <v>90</v>
      </c>
      <c r="E23" s="93"/>
    </row>
  </sheetData>
  <printOptions/>
  <pageMargins left="0.75" right="0.75" top="1" bottom="1" header="0.5" footer="0.5"/>
  <pageSetup orientation="portrait" paperSize="9"/>
  <ignoredErrors>
    <ignoredError sqref="C10: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2008-11-13T08:18:44Z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